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ил6" sheetId="1" r:id="rId1"/>
    <sheet name="прил8" sheetId="2" r:id="rId2"/>
    <sheet name="прил10" sheetId="3" r:id="rId3"/>
  </sheets>
  <definedNames/>
  <calcPr fullCalcOnLoad="1"/>
</workbook>
</file>

<file path=xl/sharedStrings.xml><?xml version="1.0" encoding="utf-8"?>
<sst xmlns="http://schemas.openxmlformats.org/spreadsheetml/2006/main" count="10728" uniqueCount="792">
  <si>
    <t>Подпрограмма IV «Создание условий для реализации муниципальной программы»</t>
  </si>
  <si>
    <t>Муниципальная программа Коломенского муниципального района "Безопасность в Коломенском муниципальном районе на 2015-2019 гг."</t>
  </si>
  <si>
    <t>Подпрограмма "Профилактика правонарушений на территории Коломенского муниципального района"</t>
  </si>
  <si>
    <t>Проведение мероприятий по информационно-методическому обеспечению профилактики правонарушений</t>
  </si>
  <si>
    <t>Оборудование системами видеонаблюдения мест с массовым пребыванием людей</t>
  </si>
  <si>
    <t>Подпрограмма "Мобилизационная подготовка"</t>
  </si>
  <si>
    <t>Подпрограмма II «Обеспечение устойчивого развития  сельских территорий в Коломенском муниципальном районе, в том числе улучшение жилищных условий граждан, проживающих в сельской местности, обеспечение сельских жителей сетевым газом, развитие инфраструктуры в сельской местности с комплексной компактной застройкой"</t>
  </si>
  <si>
    <t>Подпрограмма "Модернизация объектов коммунальной инфраструктуры"</t>
  </si>
  <si>
    <t>Муниципальная программа Коломенского муниципального района "Экология и окружающая среда Коломенского муниципального района на 2015-2019 годы"</t>
  </si>
  <si>
    <t>Подпрограмма II«Обеспечение устойчивого развития  сельских территорий в Коломенском муниципальном районе, в том числе улучшение жилищных условий граждан, проживающих в сельской местности, обеспечение сельских жителей сетевым газом, развитие инфраструктуры в сельской местности с комплексной компактной застройкой"</t>
  </si>
  <si>
    <t>Охрана окружающей среды</t>
  </si>
  <si>
    <t>Другие вопросы в области охраны окружающей среды</t>
  </si>
  <si>
    <t>Муниципальная программа Коломенского муниципального района "Обеспечение безопасности жизнедеятельности населения Коломенского муниципального района на 2015-2019 г.г."</t>
  </si>
  <si>
    <t>Подпрограмма  "Снижение рисков и смягчение последствий чрезвычайных ситуаций природного и техногенного характера на территории Коломенского муниципального района"</t>
  </si>
  <si>
    <t>Подпрограмма "Развитие и совершенствование систем оповещения и информирования населения Коломенского муниципального района "</t>
  </si>
  <si>
    <t>Подпрограмма "Обеспечение мероприятий гражданской обороны на территории Коломенского муниципального района"</t>
  </si>
  <si>
    <t>Подпрограмма "Содержание и ремонт жилищного фонда"</t>
  </si>
  <si>
    <t>Жилищное хозяйство</t>
  </si>
  <si>
    <t>730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</si>
  <si>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</si>
  <si>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</si>
  <si>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</si>
  <si>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</si>
  <si>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</si>
  <si>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Председатель контрольно-счетной палаты муниципального образования и его заместители</t>
  </si>
  <si>
    <t xml:space="preserve"> Резервный фонд администрации Коломенского муниципального района на предупреждение и ликвидацию чрезвычайных ситуаций и последствий стихийных бедствий</t>
  </si>
  <si>
    <t xml:space="preserve"> Резервный фонд администрации Коломенского муниципального района на непредвиденные расходы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</si>
  <si>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</si>
  <si>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</si>
  <si>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</si>
  <si>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</si>
  <si>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600</t>
  </si>
  <si>
    <t>610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</si>
  <si>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</si>
  <si>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</si>
  <si>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</si>
  <si>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300</t>
  </si>
  <si>
    <t>310</t>
  </si>
  <si>
    <t>320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</si>
  <si>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</si>
  <si>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</si>
  <si>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
социальных выплат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</si>
  <si>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</si>
  <si>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</si>
  <si>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</si>
  <si>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</si>
  <si>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</si>
  <si>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</si>
  <si>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</si>
  <si>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</si>
  <si>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</si>
  <si>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</si>
  <si>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200</t>
  </si>
  <si>
    <t>800</t>
  </si>
  <si>
    <t>850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</si>
  <si>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</si>
  <si>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</si>
  <si>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</si>
  <si>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Физическая культура и спорт</t>
  </si>
  <si>
    <t xml:space="preserve">Физическая культура </t>
  </si>
  <si>
    <t>Массовый спорт</t>
  </si>
  <si>
    <t xml:space="preserve">11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</si>
  <si>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</si>
  <si>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</si>
  <si>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Обслуживание муниципального долга</t>
  </si>
  <si>
    <t>Всего</t>
  </si>
  <si>
    <t>Управление образования администрации Коломенского муниципального района</t>
  </si>
  <si>
    <t>10</t>
  </si>
  <si>
    <t>11</t>
  </si>
  <si>
    <t>12</t>
  </si>
  <si>
    <t>09</t>
  </si>
  <si>
    <t>07</t>
  </si>
  <si>
    <t>02</t>
  </si>
  <si>
    <t>08</t>
  </si>
  <si>
    <t>03</t>
  </si>
  <si>
    <t>04</t>
  </si>
  <si>
    <t>06</t>
  </si>
  <si>
    <t>05</t>
  </si>
  <si>
    <t>01</t>
  </si>
  <si>
    <t xml:space="preserve">Наименования </t>
  </si>
  <si>
    <t>ЦСР</t>
  </si>
  <si>
    <t>ВР</t>
  </si>
  <si>
    <t>Подпрограмма "Развитие малого и среднего предпринимательства в Коломенском муниципальном районе Московской области"</t>
  </si>
  <si>
    <t>Подпрограмма "Развитие потребительского рынка и услуг на территории Коломенского муниципального района Московской области"</t>
  </si>
  <si>
    <t>Муниципальная программа Коломенского муниципального района "Развитие туризма в Коломенском муниципальном районе на 2014-2018 годы"</t>
  </si>
  <si>
    <t>Муниципальная программа Коломенского муниципального района "Молодое поколение Коломенского муниципального района на 2014-2018 годы"</t>
  </si>
  <si>
    <t>Муниципальная программа Коломенского муниципального района "Развитие физической культуры и спорта в Коломенском муниципальном районе на 2014-2018 годы"</t>
  </si>
  <si>
    <t xml:space="preserve">классификации расходов бюджетов 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</si>
  <si>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</si>
  <si>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</si>
  <si>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</si>
  <si>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</si>
  <si>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</si>
  <si>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</si>
  <si>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</si>
  <si>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Обеспечение деятельности органов местного самоуправления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</si>
  <si>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</si>
  <si>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</si>
  <si>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</si>
  <si>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</si>
  <si>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</si>
  <si>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</si>
  <si>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</si>
  <si>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</si>
  <si>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</si>
  <si>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Другие общегосударственные вопросы</t>
  </si>
  <si>
    <t>13</t>
  </si>
  <si>
    <t>Членский взнос в Совет муниципальных образований Московской области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</si>
  <si>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</si>
  <si>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</si>
  <si>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</si>
  <si>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</si>
  <si>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</si>
  <si>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110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</si>
  <si>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</si>
  <si>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</si>
  <si>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</si>
  <si>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</si>
  <si>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</si>
  <si>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</si>
  <si>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</t>
  </si>
  <si>
    <t xml:space="preserve">Коммунальное хозяйство </t>
  </si>
  <si>
    <t>Образование</t>
  </si>
  <si>
    <t>Общее образование</t>
  </si>
  <si>
    <t>Подпрограмма "Развитие культурно-досуговой деятельности и поддержка  творческих проектов"</t>
  </si>
  <si>
    <t>Подпрограмма "Развитие библиотечного дела"</t>
  </si>
  <si>
    <t>Подпрограмма "Выполнение отдельных функций Управления по культуре, спорту, туризму и делам молодёжи администрации Коломенского муниципального района"</t>
  </si>
  <si>
    <t>Проведение мероприятий в сфере культуры</t>
  </si>
  <si>
    <t>Подпрограмма "Укрепление материально-технической базы учреждений культуры, подведомственных Управлению по культуре, спорту, туризму и делам молодёжи администрации Коломенского муниципального района."</t>
  </si>
  <si>
    <t>Приобретение оборудования и инвентаря</t>
  </si>
  <si>
    <t>Выплата именных стипендий Главы Коломенского муниципального района</t>
  </si>
  <si>
    <t xml:space="preserve">Приобретение автобусов для доставки обучающихся в общеобразовательные организации  </t>
  </si>
  <si>
    <t>Обеспечение подвоза обучающихся к месту обучения</t>
  </si>
  <si>
    <t>Администрация Коломенского муниципального района</t>
  </si>
  <si>
    <t>код</t>
  </si>
  <si>
    <t xml:space="preserve">Дошкольное образование </t>
  </si>
  <si>
    <t>Управление по культуре, спорту, туризму и делам молодежи администрации Коломенского муниципального района</t>
  </si>
  <si>
    <t>Контрольно-счетная палата Коломенского муниципального района</t>
  </si>
  <si>
    <t>Совет депутатов Коломенского муниципального района</t>
  </si>
  <si>
    <t>Финансовое управление администрации Коломенского муниципального района</t>
  </si>
  <si>
    <t>Всего:</t>
  </si>
  <si>
    <t>Дошкольное образование</t>
  </si>
  <si>
    <t>Непрограммные расходы</t>
  </si>
  <si>
    <t>Мероприятия по гражданской обороне</t>
  </si>
  <si>
    <t xml:space="preserve">Иные закупки 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</si>
  <si>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</si>
  <si>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Мероприятия по повышению квалификации педагогических работников</t>
  </si>
  <si>
    <t>Итого по муниципальным программам</t>
  </si>
  <si>
    <t>ВСЕГО РАСХОДОВ:</t>
  </si>
  <si>
    <t>Муниципальная программа Коломенского муниципального района  "Культура Коломенского края на 2014- 2018 годы"</t>
  </si>
  <si>
    <t>Муниципальная программа Коломенского муниципального района  "Сельское хозяйство Коломенского муниципального района на 2014-2020 годы"</t>
  </si>
  <si>
    <t>Организация временной занятости подростков в возрасте от 14-18 лет в летнее каникулярное время</t>
  </si>
  <si>
    <t xml:space="preserve">по разделам, подразделам, целевым статьям (муниципальным программам Коломенского муниципального района и непрограммным направлениям деятельности), группам и подгруппам видов расходов </t>
  </si>
  <si>
    <t>Итого непрограммных расходов</t>
  </si>
  <si>
    <t>Мероприятия в области строительства, архитектуры и градостроительства</t>
  </si>
  <si>
    <t>Стипендии</t>
  </si>
  <si>
    <t>700</t>
  </si>
  <si>
    <t>Обслуживание государственного (муниципального) долга</t>
  </si>
  <si>
    <t>Муниципальная программа "Развитие дорожно-транспортной инфраструктуры Коломенского муниципального района на 2014-2018г.г."</t>
  </si>
  <si>
    <t>Подпрограмма "Содержание и ремонт дорог"</t>
  </si>
  <si>
    <t>Подпрограмма "Безопасность дорожного движения"</t>
  </si>
  <si>
    <t>Подпрограмма "Развитие транспортной инфраструктуры"</t>
  </si>
  <si>
    <t>Муниципальная программа Коломенского муниципального района "Муниципальное управление Коломенского муниципального района на 2015-2019 годы"</t>
  </si>
  <si>
    <t>Подпрограмма "Управление муниципальными финансами"</t>
  </si>
  <si>
    <t>Подпрограмма "Развитие архивного дела"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</si>
  <si>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услуг"</t>
  </si>
  <si>
    <t>Подпрограмма "Развитие муниципальной службы"</t>
  </si>
  <si>
    <t>Обеспечивающая подпрограмма</t>
  </si>
  <si>
    <t>Муниципальная программа Коломенского муниципального района "Предпринимательство Коломенского муниципального района на 2014-2018 годы"</t>
  </si>
  <si>
    <t>Благоустройство</t>
  </si>
  <si>
    <t>Муниципальная программа Коломенского муниципального района  "Развитие образования и воспитания в Коломенском муниципальном районе на 2014-2018 годы"</t>
  </si>
  <si>
    <t>Подпрограмма II «Развитие общего образования»</t>
  </si>
  <si>
    <t>Подпрограмма III «Дополнительное образование и воспитание детей»</t>
  </si>
  <si>
    <t>Муниципальная программа Коломенского муниципального района  "Жилище в Коломенском муниципальном районе на 2015-2019 годы"</t>
  </si>
  <si>
    <t>Подпрограмма "Обеспечение жильем детей-сирот и детей, оставшихся без попечения родителей, а также лиц из их числа"</t>
  </si>
  <si>
    <t>Подпрограмма "Обеспечение жильем ветеранов, инвалидов и семей, имеющих детей-инвалидов"</t>
  </si>
  <si>
    <t>Муниципальная программа Коломенского муниципального района "Управление муниципальным имуществом и земельными ресурсами Коломенского муниципального района  2014-2018 годы"</t>
  </si>
  <si>
    <t>Реализация комплекса мер по обеспечению равных прав детей на организованный досуг, отдых и оздоровление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</si>
  <si>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</si>
  <si>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«Развитие общего образования»</t>
  </si>
  <si>
    <t>Подпрограмма "Обеспечение пожарной безопасности на территории Коломенского муниципального района "</t>
  </si>
  <si>
    <t>Предупреждение и ликвидация чрезвычайных ситуаций, вызванных природными пожарами</t>
  </si>
  <si>
    <t>500</t>
  </si>
  <si>
    <t>540</t>
  </si>
  <si>
    <t>Межбюджетные трансферты</t>
  </si>
  <si>
    <t>Иные межбюджетные трансферты</t>
  </si>
  <si>
    <t>Мероприятия в области жилищного хозяйства</t>
  </si>
  <si>
    <t>Муниципальная программа Коломенского муниципального района "Информирование населения о деятельности органов местного самоуправления Коломенского муниципального района на 2015-2019 годы"</t>
  </si>
  <si>
    <t>Подпрограмма IV "Создание условий для реализации муниципальной программы"</t>
  </si>
  <si>
    <t>Проектирование и строительство нового здания на 500 мест МОУ Песковская СОШ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</si>
  <si>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</t>
  </si>
  <si>
    <t>Исполнение судебных актов</t>
  </si>
  <si>
    <t>830</t>
  </si>
  <si>
    <t xml:space="preserve">Ведомственная структура расходов бюджета Коломенского муниципального района на 2016 год </t>
  </si>
  <si>
    <t>2016 год</t>
  </si>
  <si>
    <t xml:space="preserve">Распределение бюджетных ассигнований бюджета Коломенского муниципального района на 2016 год </t>
  </si>
  <si>
    <t>Распределение бюджетных ассигнований бюджета Коломенского муниципального района на 2016 год  по целевым статьям (муниципальным программам Коломенского муниципального района и непрограммным направлениям деятельности), группам и подгруппам видов расходов классификации расходов бюджетов</t>
  </si>
  <si>
    <t>Основное мероприятие "Содержание автомобильных дорог Коломенского муниципального района"</t>
  </si>
  <si>
    <t>Основное мероприятие "Ремонт автомобильных дорог Коломенского муниципального района"</t>
  </si>
  <si>
    <t>Основное мероприятие "Проведение массовых, официальных физкультурных и спортивных мероприятий"</t>
  </si>
  <si>
    <t>Основное мероприятие "Участие сборных команд Коломенского района по видам спорта в соревнованиях различного уровня (областных, всероссийских, международных)"</t>
  </si>
  <si>
    <t>Основное мероприятие "Поддержка субъектов малого и среднего предпринимательства "</t>
  </si>
  <si>
    <t xml:space="preserve">Содержание мест захоронения 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</si>
  <si>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</si>
  <si>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"Развитие застроенных территорий, реализация проектов комплексного освоения новых земельных участков в целях жилищного строительства"</t>
  </si>
  <si>
    <t>Основное мероприятие "Расселение аварийного жилого фонда "</t>
  </si>
  <si>
    <t xml:space="preserve"> Основное мероприятие "Улучшение жилищных условий граждан Российской Федерации, в том числе молодых семей и молодых специалистов, проживающих и работающих в сельской местности Коломенского муниципального района"</t>
  </si>
  <si>
    <t>Основное мероприятие "Комплексное обустройство населенных пунктов Коломенского муниципального района объектами инженерной инфраструктуры"</t>
  </si>
  <si>
    <t xml:space="preserve">Основное мероприятие "Установка приборов учета"  </t>
  </si>
  <si>
    <t>Основное мероприятие "Проведение кадастровых работ"</t>
  </si>
  <si>
    <t>Подпрограмма  "Охрана окружающей среды"</t>
  </si>
  <si>
    <t xml:space="preserve">Основное мероприятие "Исследование объектов окружающей среды на предмет выявления неблагоприятных факторов загрязнения территории" </t>
  </si>
  <si>
    <t>Основное мероприятие "Экологическое воспитание, просвещение, информирование населения Коломенского района"</t>
  </si>
  <si>
    <t xml:space="preserve">Основное мероприятие "Организация обеспечения надежного теплоснабжения, водоснабжения, водоотведения потребителей"  </t>
  </si>
  <si>
    <t xml:space="preserve">Основное мероприятие "Информационная поддержка органов местного самоуправления Коломенского муниипцального района по социально значимым вопросам" </t>
  </si>
  <si>
    <t>Основное мероприятие"Оформление наружнего информационного пространства Коломенского муниципального района согласно правилам эстетики и нормам законодательства"</t>
  </si>
  <si>
    <t>Основное мероприятие "Обеспечение эффективности предупреждения и ликвидации происшествий на водных объектах, расположенных на территории Коломенского муниципального района "</t>
  </si>
  <si>
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(работ,услуг)      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</si>
  <si>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(работ,услуг)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</si>
  <si>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Коломенского муниципального района 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</si>
  <si>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Коломенского муниципального района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</si>
  <si>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Коломенского муниципального района                  </t>
  </si>
  <si>
    <t>Подпрограмма «Развитие дошкольного образование»</t>
  </si>
  <si>
    <t>Подпрограмма «Развитие дошкольного образования»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</si>
  <si>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 "</t>
  </si>
  <si>
    <t xml:space="preserve">Основное мероприятие "Создание и развитие объектов дошкольного образования (включая капитальный ремонт, реконструкцию  со строительством пристроек" </t>
  </si>
  <si>
    <t xml:space="preserve">Мероприятия по ликвидации очередности в дошкольные образовательные организации и развитие инфраструктуры дошкольного образования (открытие новых групп)                    </t>
  </si>
  <si>
    <t xml:space="preserve"> Основное мероприятие "Обновление состава и компетенции современного педагога дошкольного образования, создание механизмов мотивации к повышению качества работы и непрерывному профессиональному развитию" </t>
  </si>
  <si>
    <t>Основное мероприятие "Финансовое обеспечение деятельности образовательных организаций"</t>
  </si>
  <si>
    <t xml:space="preserve"> Обеспечение подвоза обучающихся к месту обучения  в муниицпальные общеобразовательные организации, расположенные в сельской местности                  </t>
  </si>
  <si>
    <t>Подпрограмма «Дошкольное образование»</t>
  </si>
  <si>
    <t xml:space="preserve">Основное мероприятие "Обновление состава и компетенции педагогических работников, создание механизмов мотивации педагогов к повышению качества работы и непрерывному профессиональному развитию" 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</si>
  <si>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</si>
  <si>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"Развитие кадрового потенциала образовательных организаций"</t>
  </si>
  <si>
    <t>Основное мероприятие "Реализация комплекса мер по обеспечению равных прав детей на организованный досуг, отдых и оздоровление, формирование  у обучающихся коммуникативной компетенции"</t>
  </si>
  <si>
    <t>Подпрограмма «Создание условий для реализации муниципальной программы»</t>
  </si>
  <si>
    <t>Основное мероприятие "Создание условий для организации досуга и обеспечение жителей Коломенского района услугами организации культуры "</t>
  </si>
  <si>
    <t>Основное мероприятие "Оказание услуг населению по предоставлению дополнительного образования в сфере культуры детям"</t>
  </si>
  <si>
    <t>Основное мероприятие "Управление муниципальным долгом Коломенского района"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</si>
  <si>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</si>
  <si>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Основное мероприятие "Обеспечение деятельности МФЦ"</t>
  </si>
  <si>
    <t>Основное мероприятие "Организация работы по присвоению классных чинов и назначению пенсий за выслугу лет"</t>
  </si>
  <si>
    <t xml:space="preserve">Основное мероприятие "Организация работы по повышению квалификации, профессиональной переподготовке и организации эффективности рабочего места"                    </t>
  </si>
  <si>
    <t>Основное мероприятие "Приобретение и техническое обслуживание оборудования и программного обеспечения базовой информационно-технической инфраструктуры"</t>
  </si>
  <si>
    <t>Основное мероприятие "Обеспечение взаимодействия с инфраструктурой электронного Правительства Московской области"</t>
  </si>
  <si>
    <t>Подпрограмма "Обеспечивающая подпрограмма"</t>
  </si>
  <si>
    <t>Основное мероприятие "Информационно-методическое обеспечение профилактики правонарушений"</t>
  </si>
  <si>
    <t>Основное мероприятие "Оборудование системами видеонаблюдения мест с массовым пребыванием людей и последующим подключением к системе "Безопасный регион" "</t>
  </si>
  <si>
    <t>Основное мероприятие "Проведение учений, тренировок, занятий в целях повышения мобилизационной готовности Коломенского муниципального района"</t>
  </si>
  <si>
    <t>Основное мероприятие "Внедрение "Системы -112" и повышение уровня реагирования экстренных служб на обращения населения по единому номеру "112" "</t>
  </si>
  <si>
    <t>Основное мероприятие "Обеспечение безопасности дорожного движения на дорогах Коломенского муниципального района"</t>
  </si>
  <si>
    <t>Основное мероприятие "Повышение степени обеспеченности запасами материально-технических, продовольственных, медицинских и иных средств для целей гражданской обороны "</t>
  </si>
  <si>
    <t xml:space="preserve">Основное мероприятие "Развитие рынка туристских услуг и создание благоприятных условий для развития внутреннего и въездного туризма на территории Коломенского района"                    </t>
  </si>
  <si>
    <t>Основное мероприятие "Разработка документации по планировке территории"</t>
  </si>
  <si>
    <t>Основное мероприятие "Обеспечение функционирования единой информационно-технологической и телекоммуникационной инфраструктуры "</t>
  </si>
  <si>
    <t>Повышение квалификации педагогических работников</t>
  </si>
  <si>
    <t xml:space="preserve"> 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 </t>
  </si>
  <si>
    <t>Мероприятия в сфере дорожного хозяйства</t>
  </si>
  <si>
    <t>01 0 00 00000</t>
  </si>
  <si>
    <t>01 1 00 00000</t>
  </si>
  <si>
    <t>01 1 01 00000</t>
  </si>
  <si>
    <t>01 1 01 02020</t>
  </si>
  <si>
    <t>01 1 02 02020</t>
  </si>
  <si>
    <t>01 1 02 00000</t>
  </si>
  <si>
    <t>Осуществление переданных полномочий по решению вопросов местного значения в сфере дорожного хозяйства</t>
  </si>
  <si>
    <t>01 1 01 82020</t>
  </si>
  <si>
    <t>01 2 00 00000</t>
  </si>
  <si>
    <t>01 2 01 02020</t>
  </si>
  <si>
    <t>01 3 00 00000</t>
  </si>
  <si>
    <t>01 3 01 00000</t>
  </si>
  <si>
    <t>01 3 01 40100</t>
  </si>
  <si>
    <t>02 0 00 00000</t>
  </si>
  <si>
    <t>02 2 00 00000</t>
  </si>
  <si>
    <t>02 2 01 00000</t>
  </si>
  <si>
    <t>02 2 01 00590</t>
  </si>
  <si>
    <t>02 3 00 00000</t>
  </si>
  <si>
    <t>02 3 01 00000</t>
  </si>
  <si>
    <t xml:space="preserve">Комплектование книжного фонда библиотек </t>
  </si>
  <si>
    <t>02 4 00 00000</t>
  </si>
  <si>
    <t>02 4 01 00000</t>
  </si>
  <si>
    <t>02 4 01 00590</t>
  </si>
  <si>
    <t>02 3 01 00590</t>
  </si>
  <si>
    <t>02 3 01 04590</t>
  </si>
  <si>
    <t>02 3 01 80590</t>
  </si>
  <si>
    <t>02 5 00 00000</t>
  </si>
  <si>
    <t>02 5 01 00000</t>
  </si>
  <si>
    <t>02 5 01 00110</t>
  </si>
  <si>
    <t>02 6 00 00000</t>
  </si>
  <si>
    <t>02 6 01 02590</t>
  </si>
  <si>
    <t>02 6 01 00000</t>
  </si>
  <si>
    <t xml:space="preserve">Основное мероприятие "Укрепление материально-технической базы учреждений культуры, подведомственных Управлению по культуре, спорту, туризму и делам молодежи администрации Коломенского муниципального района"             </t>
  </si>
  <si>
    <t>02 6 01 03590</t>
  </si>
  <si>
    <t>Проведение капитального ремонта и технического переоснащения объектов культуры, находящихся в собственности муниципальных образований</t>
  </si>
  <si>
    <t>02 6 01 60080</t>
  </si>
  <si>
    <t>Проведение капитального ремонта и технического переоснащения МБУДО "ДШИ Березка"</t>
  </si>
  <si>
    <t>02 6 1 S0080</t>
  </si>
  <si>
    <t>02 6 01 S0080</t>
  </si>
  <si>
    <t>03 0 00 00000</t>
  </si>
  <si>
    <t>03 0 01 00000</t>
  </si>
  <si>
    <t>03 0 01 00590</t>
  </si>
  <si>
    <t>Расходы на обеспечение деятельности (оказание услуг) муниципальных учреждений</t>
  </si>
  <si>
    <t>04 0 00 00000</t>
  </si>
  <si>
    <t xml:space="preserve">Расходы обеспечение деятельности (оказание услуг) муниципальных учреждений </t>
  </si>
  <si>
    <t>04 0 01 00040</t>
  </si>
  <si>
    <t>Мероприятия в сфере физической культуры и спорта</t>
  </si>
  <si>
    <t>04 0 03 00000</t>
  </si>
  <si>
    <t>04 0 01 00590</t>
  </si>
  <si>
    <t>04 0 03 00040</t>
  </si>
  <si>
    <t>04 0 01 00000</t>
  </si>
  <si>
    <t>05 1 01 00000</t>
  </si>
  <si>
    <t>05 0 00 00000</t>
  </si>
  <si>
    <t>05 1 00 00000</t>
  </si>
  <si>
    <t>05 1 01 01020</t>
  </si>
  <si>
    <t>05 2 00 00000</t>
  </si>
  <si>
    <t>05 2 01 00000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</si>
  <si>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</si>
  <si>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05 2 01 60690</t>
  </si>
  <si>
    <t>05 3 00 00000</t>
  </si>
  <si>
    <t>05 3 01 00000</t>
  </si>
  <si>
    <t>05 3 01 00590</t>
  </si>
  <si>
    <t>05 4 00 00000</t>
  </si>
  <si>
    <t>05 4 01 01010</t>
  </si>
  <si>
    <t>Пенсия за выслугу лет лицам, замещавшим муниципальные должности и должности муниципальной службы</t>
  </si>
  <si>
    <t>05 4 02 00000</t>
  </si>
  <si>
    <t>05 4 02 00110</t>
  </si>
  <si>
    <t>05 5 00 00000</t>
  </si>
  <si>
    <t>05 5 01 00000</t>
  </si>
  <si>
    <t>05 5 01 00110</t>
  </si>
  <si>
    <t>05 5 03 00000</t>
  </si>
  <si>
    <t>05 5 03 00110</t>
  </si>
  <si>
    <t>Основное мероприятие "Обеспечение функционирования муниципальных информационных систем"</t>
  </si>
  <si>
    <t>05 5 05 00000</t>
  </si>
  <si>
    <t>05 5 05 00110</t>
  </si>
  <si>
    <t>05 5 02 00000</t>
  </si>
  <si>
    <t>05 5 02 00110</t>
  </si>
  <si>
    <t>05 5 05 00590</t>
  </si>
  <si>
    <t>05 5 06 00000</t>
  </si>
  <si>
    <t>05 5 06 00110</t>
  </si>
  <si>
    <t>05 6 00 00000</t>
  </si>
  <si>
    <t>05 6 01 00000</t>
  </si>
  <si>
    <t>05 6 01 00110</t>
  </si>
  <si>
    <t>Обеспечение предоставления гражданам субсидий на оплату жилого помещения и коммунальных услуг</t>
  </si>
  <si>
    <t>Обеспечение деятельности органов местного самоуправления поселений по осуществлению части полномочий по решению вопросов местного значения, отнесенных к компетенции муниципального района, в соответствии с заключенными соглашениями</t>
  </si>
  <si>
    <t>06 0 00 00000</t>
  </si>
  <si>
    <t>06 1 00 00000</t>
  </si>
  <si>
    <t>06 1 01 00000</t>
  </si>
  <si>
    <t>06 2 00 00000</t>
  </si>
  <si>
    <t>06 2 01 S1100</t>
  </si>
  <si>
    <t>06 2 01 61100</t>
  </si>
  <si>
    <t>06 2 02 00000</t>
  </si>
  <si>
    <t xml:space="preserve"> Основное мероприятие "Содержание и благоустройство кладбищ Коломенского муниципального района "</t>
  </si>
  <si>
    <t>06 2 02 80630</t>
  </si>
  <si>
    <t>07 0 00 00000</t>
  </si>
  <si>
    <t>07 1 01 05590</t>
  </si>
  <si>
    <t>07 1 00 00000</t>
  </si>
  <si>
    <t>07 1 01 00000</t>
  </si>
  <si>
    <t>07 1 02 00000</t>
  </si>
  <si>
    <t>07 1 02 00590</t>
  </si>
  <si>
    <t>07 1 02 03590</t>
  </si>
  <si>
    <t>07 1 03 00060</t>
  </si>
  <si>
    <t>07 1 03 00000</t>
  </si>
  <si>
    <t>07 1 02 62110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</si>
  <si>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</si>
  <si>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</si>
  <si>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07 1 02 62140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</si>
  <si>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</si>
  <si>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07 1 04 00000</t>
  </si>
  <si>
    <t>07 2 00 00000</t>
  </si>
  <si>
    <t>07 2 01 00000</t>
  </si>
  <si>
    <t>07 2 01 00590</t>
  </si>
  <si>
    <t>07 2 01 02590</t>
  </si>
  <si>
    <t>07 2 01 03590</t>
  </si>
  <si>
    <t>Обеспечение  мероприятий по проведению капитального ремонта, установке ограждений, противопожарных мероприятий</t>
  </si>
  <si>
    <t>07 2 01 S2260</t>
  </si>
  <si>
    <t>07 2 01 S2270</t>
  </si>
  <si>
    <t>07 2 02 00000</t>
  </si>
  <si>
    <t>Основное мероприятие "Создание и развитие общеобразовательных организаций в целях ликвидации второй смены"</t>
  </si>
  <si>
    <t>07 2 02 S4260</t>
  </si>
  <si>
    <t>07 2 01 60680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</si>
  <si>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</si>
  <si>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07 2 01 62200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</si>
  <si>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</si>
  <si>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07 2 01 62250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</si>
  <si>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</si>
  <si>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07 2 01 62270</t>
  </si>
  <si>
    <t>07 2 03 00000</t>
  </si>
  <si>
    <t>07 2 03 00060</t>
  </si>
  <si>
    <t>07 2 04 00000</t>
  </si>
  <si>
    <t>07 2 04 08590</t>
  </si>
  <si>
    <t>07 2 04 01020</t>
  </si>
  <si>
    <t>07 2 04 62240</t>
  </si>
  <si>
    <t xml:space="preserve"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</t>
  </si>
  <si>
    <t>07 2 04 62220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</si>
  <si>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</si>
  <si>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07 2 04 62230</t>
  </si>
  <si>
    <t>07 3 00 00000</t>
  </si>
  <si>
    <t>07 3 01 00000</t>
  </si>
  <si>
    <t>Мероприятия в сфере образования</t>
  </si>
  <si>
    <t>07 3 01 00170</t>
  </si>
  <si>
    <t>07 3 02 00590</t>
  </si>
  <si>
    <t>07 3 02 00000</t>
  </si>
  <si>
    <t>07 3 02 02590</t>
  </si>
  <si>
    <t>07 3  03 00000</t>
  </si>
  <si>
    <t>07 3 03 00060</t>
  </si>
  <si>
    <t>07 3 04 00000</t>
  </si>
  <si>
    <t>07 3 04 00170</t>
  </si>
  <si>
    <t>07 3 05 00000</t>
  </si>
  <si>
    <t>07 3 05 S2190</t>
  </si>
  <si>
    <t>07 3 05 00170</t>
  </si>
  <si>
    <t>07 4  00 00000</t>
  </si>
  <si>
    <t>07 4 01 00000</t>
  </si>
  <si>
    <t>07 4 01 00110</t>
  </si>
  <si>
    <t>07 4 00 00000</t>
  </si>
  <si>
    <t>07 4 01 00590</t>
  </si>
  <si>
    <t>07 4 01 02590</t>
  </si>
  <si>
    <t>08 0 00 00000</t>
  </si>
  <si>
    <t>08 0 01 00000</t>
  </si>
  <si>
    <t>08 0 01 00080</t>
  </si>
  <si>
    <t>Проведение мероприятий в сфере туризма</t>
  </si>
  <si>
    <t>09 0 00 00000</t>
  </si>
  <si>
    <t>09 1 01 00000</t>
  </si>
  <si>
    <t>09 1 00 00000</t>
  </si>
  <si>
    <t>Основное мероприятие "Предоставление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 "</t>
  </si>
  <si>
    <t>09 2 00 00000</t>
  </si>
  <si>
    <t>09 2 01 00000</t>
  </si>
  <si>
    <t>09 3 00 00000</t>
  </si>
  <si>
    <t>09 3 01 00000</t>
  </si>
  <si>
    <t>Мероприятия в сфере жилищного хозяйства</t>
  </si>
  <si>
    <t>09 3 02 00000</t>
  </si>
  <si>
    <t>09 3 02 21010</t>
  </si>
  <si>
    <t>10 0 00 00000</t>
  </si>
  <si>
    <t>10 1 00 00000</t>
  </si>
  <si>
    <t>10 1 01 00000</t>
  </si>
  <si>
    <t>Улучшение жилищных условий граждан</t>
  </si>
  <si>
    <t>10  1 02 40400</t>
  </si>
  <si>
    <t>Капитальные вложения в объекты инженерной инфраструктуры</t>
  </si>
  <si>
    <t>10 1  02 00000</t>
  </si>
  <si>
    <t>10 1 02 00000</t>
  </si>
  <si>
    <t>11 0 00 00000</t>
  </si>
  <si>
    <t>11 0 01 00000</t>
  </si>
  <si>
    <t>12 0 00 00000</t>
  </si>
  <si>
    <t>12 0 01 00000</t>
  </si>
  <si>
    <t>12 0 03 00000</t>
  </si>
  <si>
    <t>12 0 04 00000</t>
  </si>
  <si>
    <t>12 0 05 00000</t>
  </si>
  <si>
    <t>13 0 00 00000</t>
  </si>
  <si>
    <t>13 1 00 00000</t>
  </si>
  <si>
    <t>13 1 01 00000</t>
  </si>
  <si>
    <t>13 1 01 00610</t>
  </si>
  <si>
    <t>Мероприятия в сфере экологии и охраны окружающей среды</t>
  </si>
  <si>
    <t>13 1 02 00000</t>
  </si>
  <si>
    <t>13 1 02 00610</t>
  </si>
  <si>
    <t>14 0 00 00000</t>
  </si>
  <si>
    <t>14 1 00 00000</t>
  </si>
  <si>
    <t>14 1 01 00000</t>
  </si>
  <si>
    <t>14 1 01 00730</t>
  </si>
  <si>
    <t>14 1 02 00740</t>
  </si>
  <si>
    <t>14 2 00 00000</t>
  </si>
  <si>
    <t>14 2 01 00000</t>
  </si>
  <si>
    <t>14 2 01 00750</t>
  </si>
  <si>
    <t>14 2 02 00750</t>
  </si>
  <si>
    <t>Мероприятия по мобилизационной готовности экономики</t>
  </si>
  <si>
    <t>14 2 02 00000</t>
  </si>
  <si>
    <t>15 0 00 00000</t>
  </si>
  <si>
    <t>15 1 00 00000</t>
  </si>
  <si>
    <t>15 1 02 00000</t>
  </si>
  <si>
    <t>15 1 01 40600</t>
  </si>
  <si>
    <t>Капитальные вложения в объекты коммунального хозяйства</t>
  </si>
  <si>
    <t>15 2 00 00000</t>
  </si>
  <si>
    <t>15 2 01 00000</t>
  </si>
  <si>
    <t>15 2 01 21010</t>
  </si>
  <si>
    <t>16 0 00 00000</t>
  </si>
  <si>
    <t>16 0 01 00000</t>
  </si>
  <si>
    <t>16 0 01 00120</t>
  </si>
  <si>
    <t>Мероприятия по информированию населения о деятельности органов местного самоуправления</t>
  </si>
  <si>
    <t>16 0 02 00000</t>
  </si>
  <si>
    <t>16 0 02 00120</t>
  </si>
  <si>
    <t>16 0 03 00000</t>
  </si>
  <si>
    <t>16 0 03 00120</t>
  </si>
  <si>
    <t>16 0 04 00000</t>
  </si>
  <si>
    <t>16 0 04 00120</t>
  </si>
  <si>
    <t>17 0 00 00000</t>
  </si>
  <si>
    <t>17 1  00 00000</t>
  </si>
  <si>
    <t>17 1 01 00000</t>
  </si>
  <si>
    <t>17 1 01 00720</t>
  </si>
  <si>
    <t>17 1 00 00000</t>
  </si>
  <si>
    <t>17 1 01 00820</t>
  </si>
  <si>
    <t>17 1 02 00000</t>
  </si>
  <si>
    <t>17 1 02 00830</t>
  </si>
  <si>
    <t>Мероприятия по предупреждению и ликвидации чрезвычайных ситуаций на водных объектах</t>
  </si>
  <si>
    <t>17 1 01 00810</t>
  </si>
  <si>
    <t>Повышение уровня оснащенности и уровня готовности к реагированию аварийно-спасательных формирований</t>
  </si>
  <si>
    <t>17 2 00 00000</t>
  </si>
  <si>
    <t>17 2 01 00000</t>
  </si>
  <si>
    <t>17 2 01 00840</t>
  </si>
  <si>
    <t>17 2 02 00590</t>
  </si>
  <si>
    <t>17 3 00 00000</t>
  </si>
  <si>
    <t>17 3 01 00000</t>
  </si>
  <si>
    <t>17 3 01 00850</t>
  </si>
  <si>
    <t>17 4 00 00000</t>
  </si>
  <si>
    <t>17 4 01 00000</t>
  </si>
  <si>
    <t>17 4 01 00860</t>
  </si>
  <si>
    <t>95 0 00 00000</t>
  </si>
  <si>
    <t>95 0 00 00110</t>
  </si>
  <si>
    <t>95 0 00 01000</t>
  </si>
  <si>
    <t>95 0 00 05000</t>
  </si>
  <si>
    <t>Непрограммные расходы бюджета Коломенского муниципального района</t>
  </si>
  <si>
    <t>99 0 00 00000</t>
  </si>
  <si>
    <t>99 0 00 00090</t>
  </si>
  <si>
    <t>12 0 02 00000</t>
  </si>
  <si>
    <t>Расзходы на обеспечение деятельности (оказание услуг ) муниципальных учреждений</t>
  </si>
  <si>
    <t xml:space="preserve">Основное мероприятие " Создание условий для реализации полномочий Управления по культуре, спорту, туризму и делам молодёжи администрации Коломенского муниципального района" </t>
  </si>
  <si>
    <t>Основное мероприятие "Приобретение средств защиты и аттестация информационных систем"</t>
  </si>
  <si>
    <t>Основное мероприятие "Создание условий для реализации полномочий органов местного самоуправления Коломенского муниципального района"</t>
  </si>
  <si>
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        </t>
  </si>
  <si>
    <t>Основное мероприятие "Обеспечение развития инновационной структуры дошкольного образования"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</si>
  <si>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осуществляющих образовательную деятельность и имеющим государственную аккредитацию по основным общеобразовательным программам</t>
  </si>
  <si>
    <t>Основное мероприятие "Реализация мер, направленных на развитие системы выявления молодых талантов и формирование системы непрерывного дополнительного образования"</t>
  </si>
  <si>
    <t>Основное мероприятие "Реализация комплекса мер, обеспечивающая развитие системы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обучающихся"</t>
  </si>
  <si>
    <t>Основное мероприятие "Реализация мер, направленных на профилактику правонарушений, формирование навыков законопослушного гражданина, пропаганду правил безопасного поведения на дорогах и улицах, формирование у обучающихся коммуникативной компетенции"</t>
  </si>
  <si>
    <t>Основное мероприятие "Изготовление технических паспортов и технических планов на объекты недвижимости"</t>
  </si>
  <si>
    <t>Основное мероприятие "Обеспечение деятельности МУ "Архитектурное бюро Коломенского муниципального района"</t>
  </si>
  <si>
    <t xml:space="preserve">Основное мероприятие "Информационная поддержка органов местного самоуправления Коломенского муниципального района по социально значимым вопросам" </t>
  </si>
  <si>
    <t>Основное мероприятие "Оформление наружного информационного пространства Коломенского муниципального района согласно правилам эстетики и нормам законодательства"</t>
  </si>
  <si>
    <t>Муниципальная программа Коломенского муниципального района "Обеспечение безопасности жизнедеятельности населения Коломенского муниципального района на 2015-2019 гг.."</t>
  </si>
  <si>
    <t>Основное мероприятие "Развитие и совершенствование системы централизованного оповещения и информирования населения Коломенского муниципального района"</t>
  </si>
  <si>
    <t>Основное мероприятие "Повышение уровня пожарной безопасности в населенных пунктах Коломенского муниципального района, снижение травматизма и смертности в результате пожаров "</t>
  </si>
  <si>
    <t>07 3 03 00000</t>
  </si>
  <si>
    <t>Реализация направлений расходов основного мероприятия муниципальной программы Коломенского муниципального района</t>
  </si>
  <si>
    <t>12 0 04 99990</t>
  </si>
  <si>
    <t>12 0 01 99990</t>
  </si>
  <si>
    <t>12 0 03 99990</t>
  </si>
  <si>
    <t>12 0 02 99990</t>
  </si>
  <si>
    <t>Строительство и проектирование автомобильных дорог</t>
  </si>
  <si>
    <t>Основное мероприятие "Строительство и проектирование автомобильных дорог Коломенского муниципального района"</t>
  </si>
  <si>
    <t>Муниципальная программа Коломенского муниципального района "Содержание жилищно-коммунального хозяйства Коломенского муниципального района на 2015-2019 годы"</t>
  </si>
  <si>
    <t>11 0 01 11590</t>
  </si>
  <si>
    <t>Установка приборов учета в муниципальных учреждениях</t>
  </si>
  <si>
    <t>Выполнение работ по проведению инвентаризации мест захоронений</t>
  </si>
  <si>
    <t xml:space="preserve"> Проведение работ по ограждению муниципальных кладбищ</t>
  </si>
  <si>
    <t>Основное мероприятие "Развитие потребительского рынка и услуг на территории Коломенского района "</t>
  </si>
  <si>
    <t>06 2 01 00000</t>
  </si>
  <si>
    <t xml:space="preserve"> Основное мероприятие "Развитие потребительского рынка и услуг на территории Коломенского района "</t>
  </si>
  <si>
    <t>Основное мероприятие "Осуществление мероприятий по защите и смягчению последствий чрезвычайных ситуаций природного и техногенного характера на территории Коломенского района"</t>
  </si>
  <si>
    <t>Мероприятия по предупреждению и ликвидации чрезвычайных ситуаций</t>
  </si>
  <si>
    <t>Мероприятия по обеспечению информирования и оповещения населения</t>
  </si>
  <si>
    <t>07 1 04 02590</t>
  </si>
  <si>
    <t>Муниципальная программа Коломенского муниципального района  "Энергосбережение  и повышение энергетической эффективности Коломенского муниципального района на 2014-2018 годы"</t>
  </si>
  <si>
    <t xml:space="preserve">Основное мероприятие "Обеспечение деятельности муниципального учреждения "Молодёжный центр "Надежда" </t>
  </si>
  <si>
    <t xml:space="preserve">Основное мероприятие "Обеспечение деятельности муниципального учреждения"Молодежный центр "Надежда" </t>
  </si>
  <si>
    <t xml:space="preserve">Основное мероприятие "Обеспечение деятельности муниципального учреждения"Молодежный центр "Надежда"   </t>
  </si>
  <si>
    <t>02 5 01 00030</t>
  </si>
  <si>
    <t>Основное мероприятие "Проведение рыночной оценки объектов недвижимости"</t>
  </si>
  <si>
    <t>Основное мероприятие "Освещение деятельности органов местного самоуправления Коломенского муниципального района в печатных средствах массовой информации"</t>
  </si>
  <si>
    <t xml:space="preserve">Основное мероприятие "Организация мобилизационного (секретного) делопроизводства в соответствии с требованиями Инструкции №3-1 от 05.01.2004" 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</si>
  <si>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</si>
  <si>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</si>
  <si>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Основное мероприятие "Участие творческих делегаций молодежи Коломенского муниципального района , руководителей и специалистов сферы молодежной политики в международных, всероссийских, межрегиональных и областных конкурсах, мероприятиях, выставках, ярмарках и иных мероприятиях "</t>
  </si>
  <si>
    <t>Сумма</t>
  </si>
  <si>
    <t>в том числе за счет субвенций</t>
  </si>
  <si>
    <t xml:space="preserve">Предоставление гражданам субсидий на оплату жилого помещения и коммунальных услуг </t>
  </si>
  <si>
    <t xml:space="preserve">Обеспечение полноценным питанием беременных женщин, кормящих матерей, а также детей в возрасте до трех лет в Московской области </t>
  </si>
  <si>
    <t>2</t>
  </si>
  <si>
    <t>3</t>
  </si>
  <si>
    <t>Основное мероприятие "Освещение деятельности органов местного самоуправления Коломенского муниципального района в электронных средствах массовой информации"</t>
  </si>
  <si>
    <t xml:space="preserve">Основное мероприятие "Укрепление материально-технической базы учреждений культуры, подведомственных Управлению по культуре, спорту, туризму и делам молодежи администрации Коломенского муниципального района"                   </t>
  </si>
  <si>
    <t>Основное мероприятие "Управление и организация обслуживания образовательных учреждений Коломенского муниципального района"</t>
  </si>
  <si>
    <t>10 1 01 L0180</t>
  </si>
  <si>
    <t>14 1 02 00000</t>
  </si>
  <si>
    <t>17 2 02 00000</t>
  </si>
  <si>
    <t>Подпрограмма "Развитие муниципальных бюджетных учреждений дополнительного образования детских школ искусств (МБУДО ДШИ)"</t>
  </si>
  <si>
    <t>05 6 01 80070</t>
  </si>
  <si>
    <r>
      <t xml:space="preserve">Основное мероприятие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Модернизация объектов коммунального хозяйства "</t>
    </r>
  </si>
  <si>
    <t>03 0 02 00020</t>
  </si>
  <si>
    <t>01 2 01 00000</t>
  </si>
  <si>
    <t>15 1 01 00000</t>
  </si>
  <si>
    <t>03 0 02 00000</t>
  </si>
  <si>
    <t>Проведение мероприятий в области молодежной политики</t>
  </si>
  <si>
    <t>05 4 01 00000</t>
  </si>
  <si>
    <t>05 7  01 61420</t>
  </si>
  <si>
    <t>12 0 05 99990</t>
  </si>
  <si>
    <t>Основное мероприятие "Содержание и обеспечение сохранности имущества, находящегося в муниципальной казне"</t>
  </si>
  <si>
    <t>12 0 06 00000</t>
  </si>
  <si>
    <t>12 0 06 00590</t>
  </si>
  <si>
    <t>Подпрограмма "Социальная поддержка населения"</t>
  </si>
  <si>
    <t>05 7 00 00000</t>
  </si>
  <si>
    <t>05 7 01 61410</t>
  </si>
  <si>
    <t>05 7 02 62080</t>
  </si>
  <si>
    <t>05 7 01 00000</t>
  </si>
  <si>
    <t>05 7 02 00000</t>
  </si>
  <si>
    <t>04 0 02 00000</t>
  </si>
  <si>
    <t>Основное мероприятие "Создание и реконструкция объектов физической культуры и спорта"</t>
  </si>
  <si>
    <t>Строительство объектов физической культуры и спорта</t>
  </si>
  <si>
    <t>Капитальный ремонт общего имущества многоквартирных домов</t>
  </si>
  <si>
    <t xml:space="preserve">Основное мероприятие "Содержание и капитальный ремонт жилищного фонда" </t>
  </si>
  <si>
    <t>15 2 01 21020</t>
  </si>
  <si>
    <t>Осуществление части полномочий в сфере организации библиотечного обслуживания (обеспечение деятельности учреждения)</t>
  </si>
  <si>
    <t>02 3 01 84590</t>
  </si>
  <si>
    <t>Осуществление части полномочий в сфере организации библиотечного обслуживания (пополнение библиотечного фонда)</t>
  </si>
  <si>
    <t>02 6 01 82590</t>
  </si>
  <si>
    <t>Осуществление части полномочий в сфере организации библиотечного обслуживания (приобретение оборудования и инвентаря)</t>
  </si>
  <si>
    <t>Основное мероприятие "Модернизация объектов коммунального хозяйства "</t>
  </si>
  <si>
    <t>Мероприятия по созданию доступной среды жизнедеятельности инвалидов и других маломобильных групп населения</t>
  </si>
  <si>
    <t>Основное мероприятие "Предоставление гражданам, зарегистрированным по месту жительства в населенных пунктах Коломенского муниципального района, субсидий на оплату жилого помещения и коммунальных услуг"</t>
  </si>
  <si>
    <t>04 0 02 S4130</t>
  </si>
  <si>
    <t xml:space="preserve">Основное мероприятие "Обеспечение жильем ветеранов, инвалидов и семей, имеющих инвалидов "           </t>
  </si>
  <si>
    <t>05 1 02 00710</t>
  </si>
  <si>
    <t>05 1 02 00000</t>
  </si>
  <si>
    <t>Основное мероприятие "Управление средствами резервного фонда администрации Коломенского муниципального района"</t>
  </si>
  <si>
    <t xml:space="preserve">Обеспечение мероприятий по проведению капитального ремонта, установке ограждений, противопожарных мероприятий </t>
  </si>
  <si>
    <t>Обеспечение мероприятий по проведению капитального ремонта, установке ограждений,противопожарных мероприятий</t>
  </si>
  <si>
    <t>Основное мероприятие "Обеспечение полноценным питанием беременных женщин, кормящих матерей, а также детей до трех лет"</t>
  </si>
  <si>
    <t>Расходы на обеспечение деятельности (оказание услуг)муниципальных учреждений</t>
  </si>
  <si>
    <t>Основное мероприятие "Обеспечение жителей услугами общедоступных библиотек"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</si>
  <si>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</si>
  <si>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05 6 01 60700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</si>
  <si>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</si>
  <si>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05 6 01 60740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</si>
  <si>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</si>
  <si>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09 2 01 51340</t>
  </si>
  <si>
    <t>05 6 01 00590</t>
  </si>
  <si>
    <t xml:space="preserve">  Приобретение автобусов для доставки обучающихся в общеобразовательные организации</t>
  </si>
  <si>
    <t xml:space="preserve">Основное мероприятие "Обеспечение жителей услугами общедоступных библиотек"  </t>
  </si>
  <si>
    <t>Капитальные вложения в объекты государственной (муниципальной) собственности</t>
  </si>
  <si>
    <t xml:space="preserve">Основное мероприятие "Создание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услуг"
</t>
  </si>
  <si>
    <t>05 3 02 01080</t>
  </si>
  <si>
    <t>05 3 02 00000</t>
  </si>
  <si>
    <t>99 0 00 53910</t>
  </si>
  <si>
    <t>Проведение Всероссийской сельскохозяйственной переписи в 2016 году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</si>
  <si>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</si>
  <si>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09 3 01 09502</t>
  </si>
  <si>
    <t>11 0 01 11010</t>
  </si>
  <si>
    <t>Установка общедомовых приборов  учета в многоквартирных домах</t>
  </si>
  <si>
    <t>10  1 02 80400</t>
  </si>
  <si>
    <t>Капитальные вложения в объекты инженерной инфраструктуры на территории поселений</t>
  </si>
  <si>
    <t>06 2 02 00640</t>
  </si>
  <si>
    <t>06 2 02 00650</t>
  </si>
  <si>
    <t>06 2 02 00590</t>
  </si>
  <si>
    <t>Капитальные вложения в объекты общего образования</t>
  </si>
  <si>
    <t>07 2 02 64260</t>
  </si>
  <si>
    <t>Подпрограмма "Улучшение жилищных условий семей, имеющих смь и более детей"</t>
  </si>
  <si>
    <t>09 4 00 00000</t>
  </si>
  <si>
    <t>Основное мероприятие «Предоставление семьям, имеющим семь и более детей, жилищных субсидий на приобретение жилого помещения или строительство индивидуального жилого дома»</t>
  </si>
  <si>
    <t>09 4 01 00000</t>
  </si>
  <si>
    <t>09 4 01 S0190</t>
  </si>
  <si>
    <t>Улучшение жилищных условий семей, имеющих семь и более детей, в Коломенском муниципальном районе</t>
  </si>
  <si>
    <t>Создание и развитие "окон доступа" к государственным и муниципальным услугам на базе привлеченных организаций (погашение кредиторской задолженности)</t>
  </si>
  <si>
    <t>Мероприятия по организации отдыха детей в каникулярное время</t>
  </si>
  <si>
    <t>07 3 05 62190</t>
  </si>
  <si>
    <t xml:space="preserve">Приобретение оборудования для оснащения плоскостных спортивных сооружений в муниципальных образованиях Московской области
</t>
  </si>
  <si>
    <t xml:space="preserve">02 </t>
  </si>
  <si>
    <t>04 0 02 62510</t>
  </si>
  <si>
    <t>Капитальный ремонт плоскостных спортивных сооружений в муниципальных образованиях Московской области</t>
  </si>
  <si>
    <t>04 0 02 62520</t>
  </si>
  <si>
    <t xml:space="preserve">Приобретение оборудования для оснащения плоскостных спортивных сооружений в поселениях и учреждениях Коломенского района
</t>
  </si>
  <si>
    <t>04 0 02 S2510</t>
  </si>
  <si>
    <t>Капитальный ремонт плоскостных спортивных сооружений в поселениях и учреждениях Коломенского района</t>
  </si>
  <si>
    <t>04 0 02 S2520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</si>
  <si>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</si>
  <si>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</si>
  <si>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 xml:space="preserve">Содержание и благоустройство мест захоронения </t>
  </si>
  <si>
    <t>06 2 02 00630</t>
  </si>
  <si>
    <t>Приобретение, монтаж, ввод в эксплуатацию блочно-модульных котельных</t>
  </si>
  <si>
    <t>15 1 01 60290</t>
  </si>
  <si>
    <t>01 1 02 S0240</t>
  </si>
  <si>
    <t>Ремонт автомобильных дорог общего пользования Коломенского муниципального района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</si>
  <si>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областиосуществляющих образовательную деятельность и имеющим государственную аккредитацию по основным общеобразовательным программам</t>
  </si>
  <si>
    <t>Основное мероприятие "Реализация комплекса мер, обеспечивающая развитие ситемы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обучающихся"</t>
  </si>
  <si>
    <t xml:space="preserve">Основное мероприятие " Создание условий для реализации полномочий Управления по культуре, спорту, туризму и делам молодежи администрации Коломенского муниципального района" </t>
  </si>
  <si>
    <t>Подпрограмма "Улучшение жилищных условий семей, имеющих семь и более детей"</t>
  </si>
  <si>
    <t>Ремонт автомобильных дорог городского поселения в соответствии с заключенным соглашением</t>
  </si>
  <si>
    <t>Осуществление переданнных полномочий по решению вопросов местного значения в сфере организации ритуальных услуг и содержанию мест захоронений (ограждение кладбищ)</t>
  </si>
  <si>
    <t>06 2 02 80640</t>
  </si>
  <si>
    <t>06 2 02 80650</t>
  </si>
  <si>
    <t>Осуществление переданнных полномочий по решению вопросов местного значения в сфере организации ритуальных услуг и содержанию мест захоронений (инвентаризация мест захороний)</t>
  </si>
  <si>
    <t>01 1 02 82020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</si>
  <si>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</si>
  <si>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</si>
  <si>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</si>
  <si>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Капитальный ремонт и ремонт 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</si>
  <si>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01 1 02 60240</t>
  </si>
  <si>
    <t>01 1 02 60241</t>
  </si>
  <si>
    <t>Капитальный ремонт и ремонт  автомобильных дорог общего пользования городского поселения в соответствии с заключенным соглшением</t>
  </si>
  <si>
    <t>01 1 02 S0241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</si>
  <si>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</si>
  <si>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01 3 01 54200</t>
  </si>
  <si>
    <t>01 3 01 S4200</t>
  </si>
  <si>
    <t xml:space="preserve">Софинансирование реализации мероприятий региональных программ в сфере дорожного хозяйства по решениям Правительства Российской Федерации </t>
  </si>
  <si>
    <t>09 3 01 S9602</t>
  </si>
  <si>
    <t>Замена лифтов по истечении нормативного срока эксплуатации</t>
  </si>
  <si>
    <t>15 2 01 21030</t>
  </si>
  <si>
    <t>Приобретение дорожной техники</t>
  </si>
  <si>
    <t>Улучшение жилищных условий семей, имеющих семь и более детей</t>
  </si>
  <si>
    <t>09 4 01 60190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</si>
  <si>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</si>
  <si>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10 1 01 50180</t>
  </si>
  <si>
    <t>10 1 01 R0180</t>
  </si>
  <si>
    <t>Проектирование и строительство физкультурно-оздоровительных комплексов</t>
  </si>
  <si>
    <t>04 0 02 64130</t>
  </si>
  <si>
    <t>07 1 04 60600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</si>
  <si>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</si>
  <si>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07 2 01 60600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</si>
  <si>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</si>
  <si>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07 2 01 62260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</si>
  <si>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</si>
  <si>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02 3 01 51440</t>
  </si>
  <si>
    <t>Государственная поддержка муниципальных учреждений культуры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</si>
  <si>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</si>
  <si>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07 3 02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</si>
  <si>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</si>
  <si>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07 2 05 00000</t>
  </si>
  <si>
    <t>07 2 05 00170</t>
  </si>
  <si>
    <t>07 2 03 00170</t>
  </si>
  <si>
    <t>07 2 01 S2490</t>
  </si>
  <si>
    <t xml:space="preserve">Обеспечение современными аппаратно-программными комплексами общеобразовательных организаций </t>
  </si>
  <si>
    <t>02 3 01 51470</t>
  </si>
  <si>
    <t>02 3 01 51480</t>
  </si>
  <si>
    <t>02 6 01 12590</t>
  </si>
  <si>
    <t>07 2 01 S0600</t>
  </si>
  <si>
    <t>07 1 04 S0600</t>
  </si>
  <si>
    <t>04 0 02 03590</t>
  </si>
  <si>
    <t>09 1 01 R0820</t>
  </si>
  <si>
    <t>15 1 02 22040</t>
  </si>
  <si>
    <t>810</t>
  </si>
  <si>
    <t>Субсидии юридическим лицам (кроме некоммер-ческих организаций), индивидуальным предпри-нимателям, физическим лицам-производителям товаров,работ,услуг</t>
  </si>
  <si>
    <t>Иные закупки товаров, работ и услуг для обеспе-чения государственных (муниципальных) нужд</t>
  </si>
  <si>
    <t>Финансовое обеспечение (возмещение) затрат муниципальных унитарных предприятий жилищно-коммунального хозяйства в связи с выполнением работ, оказанием услуг</t>
  </si>
  <si>
    <t>Закупка товаров, работ и услуг для обеспечения государственных (муниципальных) нужд</t>
  </si>
  <si>
    <t xml:space="preserve"> Обеспечение учреждений дошкольного и общего образования доступом в сеть Интернет в соответствии с требованиями                  </t>
  </si>
  <si>
    <t>Основное мероприятие "Приобретение дорожной техники для нужд дорожного хозяйства"</t>
  </si>
  <si>
    <t>01 1 03 S4200</t>
  </si>
  <si>
    <t>01 1 03 00000</t>
  </si>
  <si>
    <t>Закупка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</si>
  <si>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</si>
  <si>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Оснащение помещений территориальных обособленных структурных подразделений (офисов) МФЦ (удаленных рабочих мест МФЦ) муниципальных образований предметами мебели и иными предметами бытового назначения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</si>
  <si>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</si>
  <si>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05 3 01 60650</t>
  </si>
  <si>
    <t>Закупка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</t>
  </si>
  <si>
    <t xml:space="preserve">Проведение работ по созданию системы защиты персональных данных территориальных обособленных структурных подразделений (офисов) МФЦ </t>
  </si>
  <si>
    <t>Оснащение помещений территориальных обособленных структурных подразделений (офисов) МФЦ (удаленных рабочих мест МФЦ) предметами мебели и иными предметами бытового назначения</t>
  </si>
  <si>
    <t>05 3 01 S0650</t>
  </si>
  <si>
    <t>Организация деятельности многофункциональных центров предоставления государственных и муниципальных услуг</t>
  </si>
  <si>
    <t xml:space="preserve">Основное мероприятие "Создание удаленных рабочих мест МФЦ"
</t>
  </si>
  <si>
    <t>05 3 03 00000</t>
  </si>
  <si>
    <t>05 3 03 60620</t>
  </si>
  <si>
    <t>05 3 03 60630</t>
  </si>
  <si>
    <t>05 3 03 60640</t>
  </si>
  <si>
    <t>05 3 03 S0620</t>
  </si>
  <si>
    <t>05 3 03 S0630</t>
  </si>
  <si>
    <t>05 3 03 S0640</t>
  </si>
  <si>
    <t>07 3 02 62150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</si>
  <si>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</t>
  </si>
  <si>
    <t xml:space="preserve"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</t>
  </si>
  <si>
    <t xml:space="preserve">Обеспечение современными аппаратно-программными комплексами общеобразовательных организаций в Московской области </t>
  </si>
  <si>
    <t>07 2 01 62490</t>
  </si>
  <si>
    <t>Обеспечение современными аппаратно-программными комплексами общеобразовательных организаций Московской области</t>
  </si>
  <si>
    <t>Капитальный ремонт и ремонт  автомобильных дорог общего пользования городского поселения в соответствии с заключенным соглашением</t>
  </si>
  <si>
    <t>Осуществление переданных полномочий по решению вопросов местного значения в сфере организации ритуальных услуг и содержанию мест захоронений (ограждение кладбищ)</t>
  </si>
  <si>
    <t>Осуществление переданных полномочий по решению вопросов местного значения в сфере организации ритуальных услуг и содержанию мест захоронений (инвентаризация мест захоронений)</t>
  </si>
  <si>
    <t>01 2 01 82020</t>
  </si>
  <si>
    <t>06 1 01 02100</t>
  </si>
  <si>
    <t>Капитальный ремонт, приобретение, монтаж и ввод в эксплуатацию объектов коммунальной инфраструктуры</t>
  </si>
  <si>
    <t>15 1 01 S0320</t>
  </si>
  <si>
    <t xml:space="preserve"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
</t>
  </si>
  <si>
    <t xml:space="preserve">Проведение первоочередных мероприятий по восстановлению имущественного комплекса учреждений социальной сферы военных городков, переданных в собственность Коломенского муниципального района
</t>
  </si>
  <si>
    <t>07 1 01 62560</t>
  </si>
  <si>
    <t>07 1 01 S2560</t>
  </si>
  <si>
    <t>Мероприятия по повышению квалификации работников учреждений образования</t>
  </si>
  <si>
    <t>07 1 03 00061</t>
  </si>
  <si>
    <t>07 2 03 00061</t>
  </si>
  <si>
    <t xml:space="preserve"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
</t>
  </si>
  <si>
    <t>Повышение заработной платы работникам муниципальных учреждений в сферах образования и культуры</t>
  </si>
  <si>
    <t>07 3 02 60440</t>
  </si>
  <si>
    <t>07 3 02 S0440</t>
  </si>
  <si>
    <t>Повышение квалификации работников учреждений образования</t>
  </si>
  <si>
    <t>07 3 03 00061</t>
  </si>
  <si>
    <t>02 4 01 60440</t>
  </si>
  <si>
    <t>02 4 01 S0440</t>
  </si>
  <si>
    <t>02 2 01 60440</t>
  </si>
  <si>
    <t>02 2 01 S0440</t>
  </si>
  <si>
    <t>02 3 01 60440</t>
  </si>
  <si>
    <t>02 3 01 S0440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</si>
  <si>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
</t>
  </si>
  <si>
    <t xml:space="preserve">Повышение оплаты труда работников муниципальных учреждений по работе с молодежью
</t>
  </si>
  <si>
    <t>03 0 01 60570</t>
  </si>
  <si>
    <t>03 0 01 S0570</t>
  </si>
  <si>
    <t>Приложение №6    к решению Совета депутатов  Коломенского  муниципального района "О бюджете Коломенского муниципального района на 2016 год и на плановый период 2017 и 2018 годов"                              от 21.12.2015  № 100/14СД</t>
  </si>
  <si>
    <t>Приложение №  2   к решению Совета депутатов  Коломенского  муниципального района "О внесении изменений в решение Совета депутатов Коломенского муниципального района «О бюджете Коломенского муниципального района  на 2016 год и плановый период 2017 и 2018 годов»                           от _________ № _____________</t>
  </si>
  <si>
    <t>Приложение № 3  к решению Совета депутатов  Коломенского  муниципального района "О внесении изменений в решение Совета депутатов Коломенского муниципального района «О бюджете Коломенского муниципального района  на 2016 год и плановый период 2017 и 2018 годов»                          от _______________ № _____________</t>
  </si>
  <si>
    <t>Приложение № 8   к решению Совета депутатов  Коломенского  муниципального района "О бюджете Коломенского муниципального района на 2016 год и на плановый период 2017 и 2018 годов"                                           от 21.12.2015  № 100/14СД</t>
  </si>
  <si>
    <t>Приложение №  10   к решению Совета депутатов  Коломенского  муниципального района "О бюджете Коломенского муниципального района на 2016 год и на плановый период 2017 и 2018 годов"                                         от 21.12.2015  № 100/14СД</t>
  </si>
  <si>
    <t>Приложение № 4   к решению Совета депутатов  Коломенского  муниципального района "О внесении изменений в решение Совета депутатов Коломенского муниципального района «О бюджете Коломенского муниципального района  на 2016 год и плановый период 2017 и 2018 годов»                                                                   от _________________ № ______________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</si>
</sst>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68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sz val="10.5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 Cyr"/>
      <family val="0"/>
    </font>
    <font>
      <sz val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45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2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8"/>
      <color indexed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 horizontal="left" vertical="top" wrapText="1"/>
      <protection hidden="1" locked="0"/>
    </xf>
    <xf numFmtId="0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 applyProtection="0">
      <alignment/>
    </xf>
    <xf numFmtId="0" fontId="25" fillId="0" borderId="0" applyProtection="0">
      <alignment/>
    </xf>
    <xf numFmtId="0" fontId="48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31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>
      <alignment horizontal="left" wrapText="1"/>
      <protection hidden="1" locked="0"/>
    </xf>
    <xf numFmtId="0" fontId="25" fillId="0" borderId="9">
      <alignment horizontal="left" wrapText="1"/>
      <protection hidden="1" locked="0"/>
    </xf>
    <xf numFmtId="0" fontId="62" fillId="0" borderId="10" applyNumberFormat="0" applyFill="0" applyAlignment="0" applyProtection="0"/>
    <xf numFmtId="0" fontId="7" fillId="0" borderId="0">
      <alignment/>
      <protection/>
    </xf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horizontal="left" wrapText="1"/>
      <protection hidden="1" locked="0"/>
    </xf>
    <xf numFmtId="0" fontId="25" fillId="0" borderId="0">
      <alignment horizontal="left" wrapText="1"/>
      <protection hidden="1" locked="0"/>
    </xf>
    <xf numFmtId="49" fontId="25" fillId="0" borderId="11">
      <alignment horizontal="center" vertical="center" wrapText="1"/>
      <protection hidden="1" locked="0"/>
    </xf>
    <xf numFmtId="49" fontId="25" fillId="0" borderId="11">
      <alignment horizontal="center" vertical="center" wrapText="1"/>
      <protection hidden="1" locked="0"/>
    </xf>
    <xf numFmtId="49" fontId="25" fillId="0" borderId="11">
      <alignment horizontal="center" vertical="center" wrapText="1"/>
      <protection hidden="1" locked="0"/>
    </xf>
    <xf numFmtId="49" fontId="25" fillId="0" borderId="11">
      <alignment horizontal="center" vertical="center" wrapText="1"/>
      <protection hidden="1" locked="0"/>
    </xf>
    <xf numFmtId="49" fontId="25" fillId="0" borderId="11">
      <alignment horizontal="center" vertical="center" wrapText="1"/>
      <protection hidden="1" locked="0"/>
    </xf>
    <xf numFmtId="0" fontId="6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65" applyFont="1" applyFill="1" applyBorder="1" applyAlignment="1">
      <alignment wrapText="1"/>
      <protection/>
    </xf>
    <xf numFmtId="0" fontId="9" fillId="0" borderId="0" xfId="65" applyFont="1" applyFill="1" applyAlignment="1">
      <alignment/>
      <protection/>
    </xf>
    <xf numFmtId="0" fontId="1" fillId="0" borderId="12" xfId="75" applyFont="1" applyFill="1" applyBorder="1" applyAlignment="1">
      <alignment wrapText="1"/>
      <protection/>
    </xf>
    <xf numFmtId="0" fontId="1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6" fillId="0" borderId="12" xfId="65" applyFont="1" applyFill="1" applyBorder="1" applyAlignment="1">
      <alignment wrapText="1"/>
      <protection/>
    </xf>
    <xf numFmtId="49" fontId="1" fillId="0" borderId="12" xfId="65" applyNumberFormat="1" applyFont="1" applyFill="1" applyBorder="1" applyAlignment="1">
      <alignment horizontal="center" wrapText="1"/>
      <protection/>
    </xf>
    <xf numFmtId="0" fontId="1" fillId="0" borderId="12" xfId="65" applyNumberFormat="1" applyFont="1" applyFill="1" applyBorder="1" applyAlignment="1" applyProtection="1">
      <alignment horizontal="center" wrapText="1"/>
      <protection locked="0"/>
    </xf>
    <xf numFmtId="0" fontId="1" fillId="0" borderId="12" xfId="65" applyFont="1" applyFill="1" applyBorder="1" applyAlignment="1">
      <alignment horizontal="center"/>
      <protection/>
    </xf>
    <xf numFmtId="49" fontId="2" fillId="0" borderId="12" xfId="65" applyNumberFormat="1" applyFont="1" applyFill="1" applyBorder="1" applyAlignment="1">
      <alignment horizontal="center" wrapText="1"/>
      <protection/>
    </xf>
    <xf numFmtId="49" fontId="6" fillId="0" borderId="12" xfId="65" applyNumberFormat="1" applyFont="1" applyFill="1" applyBorder="1" applyAlignment="1">
      <alignment horizontal="center" wrapText="1"/>
      <protection/>
    </xf>
    <xf numFmtId="49" fontId="1" fillId="0" borderId="12" xfId="65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49" fontId="1" fillId="0" borderId="12" xfId="75" applyNumberFormat="1" applyFont="1" applyFill="1" applyBorder="1" applyAlignment="1">
      <alignment horizontal="center" wrapText="1"/>
      <protection/>
    </xf>
    <xf numFmtId="0" fontId="13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wrapText="1"/>
    </xf>
    <xf numFmtId="49" fontId="6" fillId="0" borderId="12" xfId="65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1" fillId="0" borderId="12" xfId="75" applyFont="1" applyFill="1" applyBorder="1" applyAlignment="1">
      <alignment horizontal="center"/>
      <protection/>
    </xf>
    <xf numFmtId="49" fontId="1" fillId="0" borderId="12" xfId="75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6" fillId="0" borderId="12" xfId="65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0" xfId="65" applyFont="1" applyFill="1" applyAlignment="1">
      <alignment/>
      <protection/>
    </xf>
    <xf numFmtId="0" fontId="1" fillId="0" borderId="0" xfId="65" applyFont="1" applyFill="1" applyAlignment="1">
      <alignment horizontal="center" wrapText="1"/>
      <protection/>
    </xf>
    <xf numFmtId="0" fontId="1" fillId="0" borderId="0" xfId="65" applyFont="1" applyFill="1" applyAlignment="1">
      <alignment wrapText="1"/>
      <protection/>
    </xf>
    <xf numFmtId="0" fontId="1" fillId="0" borderId="0" xfId="65" applyFont="1" applyFill="1" applyAlignment="1">
      <alignment horizontal="center"/>
      <protection/>
    </xf>
    <xf numFmtId="0" fontId="11" fillId="0" borderId="12" xfId="65" applyFont="1" applyFill="1" applyBorder="1" applyAlignment="1">
      <alignment horizontal="center" wrapText="1"/>
      <protection/>
    </xf>
    <xf numFmtId="0" fontId="11" fillId="0" borderId="13" xfId="65" applyFont="1" applyFill="1" applyBorder="1" applyAlignment="1">
      <alignment horizontal="center" wrapText="1"/>
      <protection/>
    </xf>
    <xf numFmtId="0" fontId="6" fillId="0" borderId="12" xfId="75" applyFont="1" applyFill="1" applyBorder="1" applyAlignment="1">
      <alignment wrapText="1"/>
      <protection/>
    </xf>
    <xf numFmtId="0" fontId="1" fillId="0" borderId="12" xfId="65" applyFont="1" applyFill="1" applyBorder="1" applyAlignment="1">
      <alignment horizontal="justify" wrapText="1"/>
      <protection/>
    </xf>
    <xf numFmtId="0" fontId="2" fillId="0" borderId="12" xfId="0" applyFont="1" applyFill="1" applyBorder="1" applyAlignment="1">
      <alignment wrapText="1"/>
    </xf>
    <xf numFmtId="49" fontId="2" fillId="0" borderId="12" xfId="65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 horizontal="center" wrapText="1"/>
    </xf>
    <xf numFmtId="0" fontId="9" fillId="0" borderId="12" xfId="65" applyFont="1" applyFill="1" applyBorder="1" applyAlignment="1">
      <alignment/>
      <protection/>
    </xf>
    <xf numFmtId="0" fontId="17" fillId="0" borderId="12" xfId="0" applyFont="1" applyFill="1" applyBorder="1" applyAlignment="1">
      <alignment horizontal="left" wrapText="1"/>
    </xf>
    <xf numFmtId="0" fontId="1" fillId="0" borderId="12" xfId="65" applyFont="1" applyFill="1" applyBorder="1" applyAlignment="1">
      <alignment/>
      <protection/>
    </xf>
    <xf numFmtId="0" fontId="2" fillId="0" borderId="12" xfId="65" applyFont="1" applyFill="1" applyBorder="1" applyAlignment="1">
      <alignment wrapText="1"/>
      <protection/>
    </xf>
    <xf numFmtId="0" fontId="1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5" xfId="75" applyNumberFormat="1" applyFont="1" applyFill="1" applyBorder="1" applyAlignment="1">
      <alignment horizontal="center"/>
      <protection/>
    </xf>
    <xf numFmtId="49" fontId="1" fillId="0" borderId="14" xfId="65" applyNumberFormat="1" applyFont="1" applyFill="1" applyBorder="1" applyAlignment="1">
      <alignment horizontal="center" wrapText="1"/>
      <protection/>
    </xf>
    <xf numFmtId="0" fontId="1" fillId="0" borderId="14" xfId="0" applyFont="1" applyFill="1" applyBorder="1" applyAlignment="1">
      <alignment horizontal="center" wrapText="1"/>
    </xf>
    <xf numFmtId="0" fontId="20" fillId="0" borderId="12" xfId="65" applyFont="1" applyFill="1" applyBorder="1" applyAlignment="1">
      <alignment horizontal="center"/>
      <protection/>
    </xf>
    <xf numFmtId="49" fontId="6" fillId="0" borderId="12" xfId="75" applyNumberFormat="1" applyFont="1" applyFill="1" applyBorder="1" applyAlignment="1">
      <alignment wrapText="1"/>
      <protection/>
    </xf>
    <xf numFmtId="49" fontId="9" fillId="0" borderId="12" xfId="65" applyNumberFormat="1" applyFont="1" applyFill="1" applyBorder="1" applyAlignment="1">
      <alignment horizontal="center"/>
      <protection/>
    </xf>
    <xf numFmtId="0" fontId="6" fillId="0" borderId="12" xfId="75" applyFont="1" applyFill="1" applyBorder="1" applyAlignment="1">
      <alignment/>
      <protection/>
    </xf>
    <xf numFmtId="0" fontId="6" fillId="0" borderId="12" xfId="65" applyFont="1" applyFill="1" applyBorder="1" applyAlignment="1">
      <alignment horizontal="justify" wrapText="1"/>
      <protection/>
    </xf>
    <xf numFmtId="0" fontId="6" fillId="0" borderId="12" xfId="65" applyFont="1" applyFill="1" applyBorder="1" applyAlignment="1">
      <alignment/>
      <protection/>
    </xf>
    <xf numFmtId="0" fontId="20" fillId="0" borderId="12" xfId="65" applyFont="1" applyFill="1" applyBorder="1" applyAlignment="1">
      <alignment/>
      <protection/>
    </xf>
    <xf numFmtId="0" fontId="24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vertical="top" wrapText="1"/>
    </xf>
    <xf numFmtId="0" fontId="20" fillId="0" borderId="0" xfId="65" applyFont="1" applyFill="1" applyAlignment="1">
      <alignment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/>
    </xf>
    <xf numFmtId="0" fontId="1" fillId="0" borderId="0" xfId="65" applyFont="1" applyFill="1" applyAlignment="1">
      <alignment horizontal="left" wrapText="1"/>
      <protection/>
    </xf>
    <xf numFmtId="0" fontId="12" fillId="0" borderId="0" xfId="65" applyFont="1" applyFill="1" applyAlignment="1">
      <alignment horizontal="center"/>
      <protection/>
    </xf>
    <xf numFmtId="49" fontId="6" fillId="0" borderId="12" xfId="65" applyNumberFormat="1" applyFont="1" applyFill="1" applyBorder="1" applyAlignment="1">
      <alignment wrapText="1"/>
      <protection/>
    </xf>
    <xf numFmtId="49" fontId="5" fillId="0" borderId="12" xfId="65" applyNumberFormat="1" applyFont="1" applyFill="1" applyBorder="1" applyAlignment="1">
      <alignment horizontal="center"/>
      <protection/>
    </xf>
    <xf numFmtId="49" fontId="5" fillId="0" borderId="12" xfId="65" applyNumberFormat="1" applyFont="1" applyFill="1" applyBorder="1" applyAlignment="1">
      <alignment horizontal="center" wrapText="1"/>
      <protection/>
    </xf>
    <xf numFmtId="49" fontId="6" fillId="0" borderId="12" xfId="75" applyNumberFormat="1" applyFont="1" applyFill="1" applyBorder="1" applyAlignment="1">
      <alignment horizontal="center" wrapText="1"/>
      <protection/>
    </xf>
    <xf numFmtId="0" fontId="6" fillId="0" borderId="12" xfId="75" applyFont="1" applyFill="1" applyBorder="1" applyAlignment="1">
      <alignment horizontal="center"/>
      <protection/>
    </xf>
    <xf numFmtId="49" fontId="6" fillId="0" borderId="12" xfId="75" applyNumberFormat="1" applyFont="1" applyFill="1" applyBorder="1" applyAlignment="1">
      <alignment horizontal="center"/>
      <protection/>
    </xf>
    <xf numFmtId="0" fontId="1" fillId="0" borderId="12" xfId="65" applyNumberFormat="1" applyFont="1" applyFill="1" applyBorder="1" applyAlignment="1">
      <alignment wrapText="1"/>
      <protection/>
    </xf>
    <xf numFmtId="49" fontId="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65" fillId="0" borderId="12" xfId="0" applyFont="1" applyFill="1" applyBorder="1" applyAlignment="1">
      <alignment vertical="top" wrapText="1"/>
    </xf>
    <xf numFmtId="49" fontId="1" fillId="0" borderId="12" xfId="65" applyNumberFormat="1" applyFont="1" applyFill="1" applyBorder="1" applyAlignment="1">
      <alignment wrapText="1"/>
      <protection/>
    </xf>
    <xf numFmtId="0" fontId="16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49" fontId="1" fillId="0" borderId="13" xfId="65" applyNumberFormat="1" applyFont="1" applyFill="1" applyBorder="1" applyAlignment="1">
      <alignment horizontal="center" wrapText="1"/>
      <protection/>
    </xf>
    <xf numFmtId="0" fontId="2" fillId="0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wrapText="1"/>
    </xf>
    <xf numFmtId="0" fontId="1" fillId="0" borderId="0" xfId="65" applyFont="1" applyFill="1" applyBorder="1" applyAlignment="1">
      <alignment wrapText="1"/>
      <protection/>
    </xf>
    <xf numFmtId="185" fontId="1" fillId="0" borderId="12" xfId="65" applyNumberFormat="1" applyFont="1" applyFill="1" applyBorder="1" applyAlignment="1">
      <alignment horizontal="center" wrapText="1"/>
      <protection/>
    </xf>
    <xf numFmtId="0" fontId="2" fillId="0" borderId="16" xfId="63" applyNumberFormat="1" applyFont="1" applyFill="1" applyBorder="1" applyAlignment="1" applyProtection="1">
      <alignment horizontal="left" vertical="top" wrapText="1"/>
      <protection hidden="1" locked="0"/>
    </xf>
    <xf numFmtId="0" fontId="2" fillId="0" borderId="0" xfId="63" applyNumberFormat="1" applyFont="1" applyFill="1" applyBorder="1" applyAlignment="1" applyProtection="1">
      <alignment horizontal="left" vertical="top" wrapText="1"/>
      <protection hidden="1" locked="0"/>
    </xf>
    <xf numFmtId="0" fontId="1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wrapText="1"/>
    </xf>
    <xf numFmtId="0" fontId="1" fillId="0" borderId="15" xfId="75" applyFont="1" applyFill="1" applyBorder="1" applyAlignment="1">
      <alignment wrapText="1"/>
      <protection/>
    </xf>
    <xf numFmtId="0" fontId="1" fillId="0" borderId="15" xfId="75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top" wrapText="1"/>
    </xf>
    <xf numFmtId="0" fontId="1" fillId="0" borderId="12" xfId="65" applyFont="1" applyFill="1" applyBorder="1" applyAlignment="1">
      <alignment horizontal="left" wrapText="1"/>
      <protection/>
    </xf>
    <xf numFmtId="0" fontId="1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vertical="top" wrapText="1"/>
    </xf>
    <xf numFmtId="49" fontId="1" fillId="0" borderId="15" xfId="65" applyNumberFormat="1" applyFont="1" applyFill="1" applyBorder="1" applyAlignment="1">
      <alignment horizontal="center" wrapText="1"/>
      <protection/>
    </xf>
    <xf numFmtId="49" fontId="1" fillId="0" borderId="12" xfId="65" applyNumberFormat="1" applyFont="1" applyFill="1" applyBorder="1" applyAlignment="1">
      <alignment horizontal="left" wrapText="1"/>
      <protection/>
    </xf>
    <xf numFmtId="49" fontId="1" fillId="0" borderId="15" xfId="75" applyNumberFormat="1" applyFont="1" applyFill="1" applyBorder="1" applyAlignment="1">
      <alignment horizontal="center" wrapText="1"/>
      <protection/>
    </xf>
    <xf numFmtId="49" fontId="6" fillId="0" borderId="12" xfId="75" applyNumberFormat="1" applyFont="1" applyFill="1" applyBorder="1" applyAlignment="1">
      <alignment/>
      <protection/>
    </xf>
    <xf numFmtId="49" fontId="1" fillId="0" borderId="12" xfId="75" applyNumberFormat="1" applyFont="1" applyFill="1" applyBorder="1" applyAlignment="1">
      <alignment/>
      <protection/>
    </xf>
    <xf numFmtId="0" fontId="6" fillId="0" borderId="12" xfId="0" applyFont="1" applyFill="1" applyBorder="1" applyAlignment="1">
      <alignment horizontal="left" wrapText="1"/>
    </xf>
    <xf numFmtId="0" fontId="1" fillId="0" borderId="12" xfId="75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left" vertical="center" wrapText="1"/>
    </xf>
    <xf numFmtId="49" fontId="6" fillId="0" borderId="14" xfId="65" applyNumberFormat="1" applyFont="1" applyFill="1" applyBorder="1" applyAlignment="1">
      <alignment horizontal="center" wrapText="1"/>
      <protection/>
    </xf>
    <xf numFmtId="49" fontId="6" fillId="0" borderId="15" xfId="75" applyNumberFormat="1" applyFont="1" applyFill="1" applyBorder="1" applyAlignment="1">
      <alignment horizontal="center"/>
      <protection/>
    </xf>
    <xf numFmtId="0" fontId="6" fillId="0" borderId="15" xfId="75" applyFont="1" applyFill="1" applyBorder="1" applyAlignment="1">
      <alignment horizontal="center"/>
      <protection/>
    </xf>
    <xf numFmtId="49" fontId="2" fillId="0" borderId="12" xfId="62" applyNumberFormat="1" applyFont="1" applyFill="1" applyBorder="1" applyAlignment="1" applyProtection="1">
      <alignment horizontal="center" wrapText="1"/>
      <protection hidden="1" locked="0"/>
    </xf>
    <xf numFmtId="0" fontId="2" fillId="0" borderId="12" xfId="0" applyFont="1" applyFill="1" applyBorder="1" applyAlignment="1">
      <alignment horizontal="center" wrapText="1"/>
    </xf>
    <xf numFmtId="185" fontId="14" fillId="0" borderId="0" xfId="0" applyNumberFormat="1" applyFont="1" applyFill="1" applyBorder="1" applyAlignment="1">
      <alignment horizontal="center" wrapText="1"/>
    </xf>
    <xf numFmtId="185" fontId="1" fillId="0" borderId="12" xfId="0" applyNumberFormat="1" applyFont="1" applyFill="1" applyBorder="1" applyAlignment="1">
      <alignment horizontal="center" wrapText="1"/>
    </xf>
    <xf numFmtId="185" fontId="2" fillId="0" borderId="12" xfId="0" applyNumberFormat="1" applyFont="1" applyFill="1" applyBorder="1" applyAlignment="1">
      <alignment horizontal="center" wrapText="1"/>
    </xf>
    <xf numFmtId="185" fontId="1" fillId="0" borderId="12" xfId="0" applyNumberFormat="1" applyFont="1" applyFill="1" applyBorder="1" applyAlignment="1">
      <alignment horizontal="center"/>
    </xf>
    <xf numFmtId="185" fontId="1" fillId="0" borderId="12" xfId="65" applyNumberFormat="1" applyFont="1" applyFill="1" applyBorder="1" applyAlignment="1" applyProtection="1">
      <alignment horizontal="center" wrapText="1"/>
      <protection locked="0"/>
    </xf>
    <xf numFmtId="185" fontId="1" fillId="0" borderId="12" xfId="75" applyNumberFormat="1" applyFont="1" applyFill="1" applyBorder="1" applyAlignment="1">
      <alignment horizontal="center" wrapText="1"/>
      <protection/>
    </xf>
    <xf numFmtId="185" fontId="1" fillId="0" borderId="12" xfId="75" applyNumberFormat="1" applyFont="1" applyFill="1" applyBorder="1" applyAlignment="1" applyProtection="1">
      <alignment horizontal="center" wrapText="1"/>
      <protection locked="0"/>
    </xf>
    <xf numFmtId="185" fontId="1" fillId="0" borderId="12" xfId="75" applyNumberFormat="1" applyFont="1" applyFill="1" applyBorder="1" applyAlignment="1" applyProtection="1">
      <alignment horizontal="center"/>
      <protection locked="0"/>
    </xf>
    <xf numFmtId="185" fontId="1" fillId="0" borderId="12" xfId="65" applyNumberFormat="1" applyFont="1" applyFill="1" applyBorder="1" applyAlignment="1" applyProtection="1">
      <alignment horizontal="center"/>
      <protection locked="0"/>
    </xf>
    <xf numFmtId="185" fontId="1" fillId="0" borderId="12" xfId="65" applyNumberFormat="1" applyFont="1" applyFill="1" applyBorder="1" applyAlignment="1">
      <alignment horizontal="center"/>
      <protection/>
    </xf>
    <xf numFmtId="185" fontId="13" fillId="0" borderId="12" xfId="0" applyNumberFormat="1" applyFont="1" applyFill="1" applyBorder="1" applyAlignment="1">
      <alignment horizontal="center"/>
    </xf>
    <xf numFmtId="185" fontId="1" fillId="0" borderId="12" xfId="75" applyNumberFormat="1" applyFont="1" applyFill="1" applyBorder="1" applyAlignment="1">
      <alignment horizontal="center"/>
      <protection/>
    </xf>
    <xf numFmtId="185" fontId="6" fillId="0" borderId="12" xfId="0" applyNumberFormat="1" applyFont="1" applyFill="1" applyBorder="1" applyAlignment="1">
      <alignment horizontal="center"/>
    </xf>
    <xf numFmtId="185" fontId="6" fillId="0" borderId="12" xfId="0" applyNumberFormat="1" applyFont="1" applyFill="1" applyBorder="1" applyAlignment="1">
      <alignment horizontal="center" wrapText="1"/>
    </xf>
    <xf numFmtId="185" fontId="6" fillId="0" borderId="12" xfId="65" applyNumberFormat="1" applyFont="1" applyFill="1" applyBorder="1" applyAlignment="1">
      <alignment horizontal="center" wrapText="1"/>
      <protection/>
    </xf>
    <xf numFmtId="185" fontId="6" fillId="0" borderId="12" xfId="65" applyNumberFormat="1" applyFont="1" applyFill="1" applyBorder="1" applyAlignment="1" applyProtection="1">
      <alignment horizontal="center"/>
      <protection locked="0"/>
    </xf>
    <xf numFmtId="185" fontId="6" fillId="0" borderId="12" xfId="65" applyNumberFormat="1" applyFont="1" applyFill="1" applyBorder="1" applyAlignment="1" applyProtection="1">
      <alignment horizontal="center" wrapText="1"/>
      <protection locked="0"/>
    </xf>
    <xf numFmtId="185" fontId="1" fillId="0" borderId="0" xfId="0" applyNumberFormat="1" applyFont="1" applyFill="1" applyAlignment="1">
      <alignment horizontal="center"/>
    </xf>
    <xf numFmtId="185" fontId="9" fillId="0" borderId="0" xfId="65" applyNumberFormat="1" applyFont="1" applyFill="1" applyAlignment="1">
      <alignment/>
      <protection/>
    </xf>
    <xf numFmtId="185" fontId="1" fillId="0" borderId="0" xfId="65" applyNumberFormat="1" applyFont="1" applyFill="1" applyAlignment="1">
      <alignment horizontal="center"/>
      <protection/>
    </xf>
    <xf numFmtId="185" fontId="1" fillId="0" borderId="13" xfId="65" applyNumberFormat="1" applyFont="1" applyFill="1" applyBorder="1" applyAlignment="1" applyProtection="1">
      <alignment horizontal="center" wrapText="1"/>
      <protection locked="0"/>
    </xf>
    <xf numFmtId="185" fontId="6" fillId="0" borderId="12" xfId="65" applyNumberFormat="1" applyFont="1" applyFill="1" applyBorder="1" applyAlignment="1">
      <alignment horizontal="center"/>
      <protection/>
    </xf>
    <xf numFmtId="185" fontId="1" fillId="0" borderId="14" xfId="65" applyNumberFormat="1" applyFont="1" applyFill="1" applyBorder="1" applyAlignment="1">
      <alignment horizontal="center" wrapText="1"/>
      <protection/>
    </xf>
    <xf numFmtId="185" fontId="1" fillId="0" borderId="0" xfId="65" applyNumberFormat="1" applyFont="1" applyFill="1" applyAlignment="1">
      <alignment horizontal="left" wrapText="1"/>
      <protection/>
    </xf>
    <xf numFmtId="185" fontId="1" fillId="0" borderId="12" xfId="77" applyNumberFormat="1" applyFont="1" applyFill="1" applyBorder="1" applyAlignment="1">
      <alignment horizontal="center" wrapText="1"/>
    </xf>
    <xf numFmtId="185" fontId="1" fillId="0" borderId="12" xfId="77" applyNumberFormat="1" applyFont="1" applyFill="1" applyBorder="1" applyAlignment="1">
      <alignment horizontal="center"/>
    </xf>
    <xf numFmtId="185" fontId="6" fillId="0" borderId="14" xfId="65" applyNumberFormat="1" applyFont="1" applyFill="1" applyBorder="1" applyAlignment="1">
      <alignment horizontal="center" wrapText="1"/>
      <protection/>
    </xf>
    <xf numFmtId="185" fontId="1" fillId="0" borderId="14" xfId="65" applyNumberFormat="1" applyFont="1" applyFill="1" applyBorder="1" applyAlignment="1" applyProtection="1">
      <alignment horizontal="center" wrapText="1"/>
      <protection locked="0"/>
    </xf>
    <xf numFmtId="185" fontId="6" fillId="0" borderId="12" xfId="75" applyNumberFormat="1" applyFont="1" applyFill="1" applyBorder="1" applyAlignment="1">
      <alignment horizontal="center" wrapText="1"/>
      <protection/>
    </xf>
    <xf numFmtId="185" fontId="6" fillId="0" borderId="12" xfId="75" applyNumberFormat="1" applyFont="1" applyFill="1" applyBorder="1" applyAlignment="1" applyProtection="1">
      <alignment horizontal="center" wrapText="1"/>
      <protection locked="0"/>
    </xf>
    <xf numFmtId="185" fontId="6" fillId="0" borderId="12" xfId="75" applyNumberFormat="1" applyFont="1" applyFill="1" applyBorder="1" applyAlignment="1">
      <alignment horizontal="center"/>
      <protection/>
    </xf>
    <xf numFmtId="3" fontId="11" fillId="0" borderId="12" xfId="65" applyNumberFormat="1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horizontal="justify" vertical="top"/>
    </xf>
    <xf numFmtId="185" fontId="9" fillId="0" borderId="12" xfId="65" applyNumberFormat="1" applyFont="1" applyFill="1" applyBorder="1" applyAlignment="1">
      <alignment/>
      <protection/>
    </xf>
    <xf numFmtId="0" fontId="17" fillId="0" borderId="12" xfId="0" applyNumberFormat="1" applyFont="1" applyFill="1" applyBorder="1" applyAlignment="1">
      <alignment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2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wrapText="1"/>
    </xf>
    <xf numFmtId="49" fontId="1" fillId="0" borderId="17" xfId="62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 applyProtection="1">
      <alignment horizontal="left" wrapText="1"/>
      <protection hidden="1" locked="0"/>
    </xf>
    <xf numFmtId="49" fontId="2" fillId="0" borderId="17" xfId="63" applyNumberFormat="1" applyFont="1" applyFill="1" applyBorder="1" applyAlignment="1" applyProtection="1">
      <alignment horizontal="center" wrapText="1"/>
      <protection hidden="1" locked="0"/>
    </xf>
    <xf numFmtId="49" fontId="2" fillId="0" borderId="12" xfId="63" applyNumberFormat="1" applyFont="1" applyFill="1" applyBorder="1" applyAlignment="1" applyProtection="1">
      <alignment horizontal="center" wrapText="1"/>
      <protection hidden="1" locked="0"/>
    </xf>
    <xf numFmtId="0" fontId="2" fillId="0" borderId="17" xfId="63" applyNumberFormat="1" applyFont="1" applyFill="1" applyBorder="1" applyAlignment="1" applyProtection="1">
      <alignment horizontal="center" wrapText="1"/>
      <protection hidden="1" locked="0"/>
    </xf>
    <xf numFmtId="0" fontId="2" fillId="0" borderId="16" xfId="63" applyNumberFormat="1" applyFont="1" applyFill="1" applyBorder="1" applyAlignment="1" applyProtection="1">
      <alignment horizontal="center" wrapText="1"/>
      <protection hidden="1" locked="0"/>
    </xf>
    <xf numFmtId="0" fontId="2" fillId="0" borderId="12" xfId="63" applyNumberFormat="1" applyFont="1" applyFill="1" applyBorder="1" applyAlignment="1" applyProtection="1">
      <alignment horizontal="center" wrapText="1"/>
      <protection hidden="1" locked="0"/>
    </xf>
    <xf numFmtId="185" fontId="2" fillId="0" borderId="17" xfId="63" applyNumberFormat="1" applyFont="1" applyFill="1" applyBorder="1" applyAlignment="1" applyProtection="1">
      <alignment horizontal="center" wrapText="1"/>
      <protection hidden="1" locked="0"/>
    </xf>
    <xf numFmtId="185" fontId="2" fillId="0" borderId="16" xfId="63" applyNumberFormat="1" applyFont="1" applyFill="1" applyBorder="1" applyAlignment="1" applyProtection="1">
      <alignment horizontal="center" wrapText="1"/>
      <protection hidden="1" locked="0"/>
    </xf>
    <xf numFmtId="185" fontId="2" fillId="0" borderId="18" xfId="63" applyNumberFormat="1" applyFont="1" applyFill="1" applyBorder="1" applyAlignment="1" applyProtection="1">
      <alignment horizontal="center" wrapText="1"/>
      <protection hidden="1" locked="0"/>
    </xf>
    <xf numFmtId="185" fontId="2" fillId="0" borderId="12" xfId="63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2" fillId="0" borderId="18" xfId="63" applyNumberFormat="1" applyFont="1" applyFill="1" applyBorder="1" applyAlignment="1" applyProtection="1">
      <alignment horizontal="center" wrapText="1"/>
      <protection hidden="1" locked="0"/>
    </xf>
    <xf numFmtId="0" fontId="2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1" fillId="0" borderId="12" xfId="75" applyFont="1" applyFill="1" applyBorder="1" applyAlignment="1">
      <alignment horizontal="justify" wrapText="1"/>
      <protection/>
    </xf>
    <xf numFmtId="0" fontId="6" fillId="0" borderId="1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12" xfId="62" applyNumberFormat="1" applyFont="1" applyFill="1" applyBorder="1" applyAlignment="1" applyProtection="1">
      <alignment horizontal="center" wrapText="1"/>
      <protection hidden="1" locked="0"/>
    </xf>
    <xf numFmtId="0" fontId="1" fillId="0" borderId="12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64" applyNumberFormat="1" applyFont="1" applyFill="1" applyBorder="1" applyAlignment="1" applyProtection="1">
      <alignment horizontal="left" vertical="top" wrapText="1"/>
      <protection/>
    </xf>
    <xf numFmtId="0" fontId="2" fillId="0" borderId="0" xfId="64" applyNumberFormat="1" applyFont="1" applyFill="1" applyBorder="1" applyAlignment="1" applyProtection="1">
      <alignment horizontal="left" vertical="top" wrapText="1"/>
      <protection/>
    </xf>
    <xf numFmtId="185" fontId="1" fillId="0" borderId="14" xfId="0" applyNumberFormat="1" applyFont="1" applyFill="1" applyBorder="1" applyAlignment="1">
      <alignment horizontal="center" wrapText="1"/>
    </xf>
    <xf numFmtId="0" fontId="1" fillId="0" borderId="0" xfId="65" applyFont="1" applyAlignment="1">
      <alignment horizontal="left" wrapText="1"/>
      <protection/>
    </xf>
    <xf numFmtId="0" fontId="2" fillId="0" borderId="12" xfId="64" applyNumberFormat="1" applyFont="1" applyFill="1" applyBorder="1" applyAlignment="1" applyProtection="1">
      <alignment horizontal="left" vertical="top" wrapText="1"/>
      <protection/>
    </xf>
    <xf numFmtId="49" fontId="1" fillId="0" borderId="12" xfId="62" applyNumberFormat="1" applyFont="1" applyFill="1" applyBorder="1" applyAlignment="1" applyProtection="1">
      <alignment horizontal="left" vertical="top" wrapText="1"/>
      <protection hidden="1" locked="0"/>
    </xf>
    <xf numFmtId="49" fontId="1" fillId="0" borderId="14" xfId="0" applyNumberFormat="1" applyFont="1" applyFill="1" applyBorder="1" applyAlignment="1">
      <alignment horizontal="center" wrapText="1"/>
    </xf>
    <xf numFmtId="0" fontId="66" fillId="0" borderId="0" xfId="0" applyFont="1" applyAlignment="1">
      <alignment wrapText="1"/>
    </xf>
    <xf numFmtId="49" fontId="1" fillId="0" borderId="19" xfId="65" applyNumberFormat="1" applyFont="1" applyFill="1" applyBorder="1" applyAlignment="1">
      <alignment horizontal="center" wrapText="1"/>
      <protection/>
    </xf>
    <xf numFmtId="0" fontId="66" fillId="0" borderId="12" xfId="0" applyFont="1" applyBorder="1" applyAlignment="1">
      <alignment wrapText="1"/>
    </xf>
    <xf numFmtId="184" fontId="1" fillId="0" borderId="12" xfId="65" applyNumberFormat="1" applyFont="1" applyFill="1" applyBorder="1" applyAlignment="1">
      <alignment horizontal="center"/>
      <protection/>
    </xf>
    <xf numFmtId="0" fontId="2" fillId="0" borderId="18" xfId="63" applyNumberFormat="1" applyFont="1" applyFill="1" applyBorder="1" applyAlignment="1" applyProtection="1">
      <alignment horizontal="left" vertical="top" wrapText="1"/>
      <protection hidden="1" locked="0"/>
    </xf>
    <xf numFmtId="0" fontId="17" fillId="0" borderId="14" xfId="0" applyFont="1" applyFill="1" applyBorder="1" applyAlignment="1">
      <alignment horizontal="left" vertical="top" wrapText="1"/>
    </xf>
    <xf numFmtId="0" fontId="2" fillId="0" borderId="12" xfId="63" applyNumberFormat="1" applyFont="1" applyFill="1" applyBorder="1" applyAlignment="1" applyProtection="1">
      <alignment horizontal="left" vertical="top" wrapText="1"/>
      <protection hidden="1" locked="0"/>
    </xf>
    <xf numFmtId="185" fontId="65" fillId="0" borderId="12" xfId="65" applyNumberFormat="1" applyFont="1" applyFill="1" applyBorder="1" applyAlignment="1" applyProtection="1">
      <alignment horizontal="center" wrapText="1"/>
      <protection locked="0"/>
    </xf>
    <xf numFmtId="0" fontId="1" fillId="0" borderId="0" xfId="65" applyFont="1" applyAlignment="1">
      <alignment wrapText="1"/>
      <protection/>
    </xf>
    <xf numFmtId="0" fontId="1" fillId="0" borderId="0" xfId="65" applyFont="1" applyFill="1" applyAlignment="1">
      <alignment horizontal="left"/>
      <protection/>
    </xf>
    <xf numFmtId="185" fontId="1" fillId="0" borderId="0" xfId="65" applyNumberFormat="1" applyFont="1" applyFill="1" applyAlignment="1">
      <alignment horizontal="left"/>
      <protection/>
    </xf>
    <xf numFmtId="185" fontId="9" fillId="0" borderId="0" xfId="65" applyNumberFormat="1" applyFont="1" applyFill="1" applyAlignment="1">
      <alignment horizontal="left"/>
      <protection/>
    </xf>
    <xf numFmtId="49" fontId="2" fillId="0" borderId="20" xfId="63" applyNumberFormat="1" applyFont="1" applyFill="1" applyBorder="1" applyAlignment="1" applyProtection="1">
      <alignment horizontal="center" wrapText="1"/>
      <protection hidden="1" locked="0"/>
    </xf>
    <xf numFmtId="0" fontId="2" fillId="0" borderId="21" xfId="63" applyNumberFormat="1" applyFont="1" applyFill="1" applyBorder="1" applyAlignment="1" applyProtection="1">
      <alignment horizontal="left" vertical="top" wrapText="1"/>
      <protection hidden="1" locked="0"/>
    </xf>
    <xf numFmtId="49" fontId="65" fillId="0" borderId="12" xfId="65" applyNumberFormat="1" applyFont="1" applyFill="1" applyBorder="1" applyAlignment="1">
      <alignment horizontal="center" wrapText="1"/>
      <protection/>
    </xf>
    <xf numFmtId="0" fontId="65" fillId="0" borderId="12" xfId="0" applyFont="1" applyFill="1" applyBorder="1" applyAlignment="1">
      <alignment horizontal="center"/>
    </xf>
    <xf numFmtId="185" fontId="65" fillId="0" borderId="12" xfId="0" applyNumberFormat="1" applyFont="1" applyFill="1" applyBorder="1" applyAlignment="1">
      <alignment horizontal="center"/>
    </xf>
    <xf numFmtId="0" fontId="67" fillId="0" borderId="12" xfId="0" applyFont="1" applyFill="1" applyBorder="1" applyAlignment="1">
      <alignment horizontal="left" wrapText="1"/>
    </xf>
    <xf numFmtId="0" fontId="1" fillId="0" borderId="12" xfId="65" applyFont="1" applyFill="1" applyBorder="1" applyAlignment="1">
      <alignment horizontal="center" wrapText="1"/>
      <protection/>
    </xf>
    <xf numFmtId="0" fontId="1" fillId="0" borderId="0" xfId="65" applyFont="1" applyFill="1" applyAlignment="1">
      <alignment horizontal="center" wrapText="1"/>
      <protection/>
    </xf>
    <xf numFmtId="0" fontId="1" fillId="0" borderId="0" xfId="65" applyFont="1" applyAlignment="1">
      <alignment horizontal="left" wrapText="1"/>
      <protection/>
    </xf>
    <xf numFmtId="0" fontId="1" fillId="0" borderId="0" xfId="65" applyFont="1" applyFill="1" applyAlignment="1">
      <alignment horizontal="left" wrapText="1"/>
      <protection/>
    </xf>
    <xf numFmtId="185" fontId="1" fillId="0" borderId="12" xfId="65" applyNumberFormat="1" applyFont="1" applyFill="1" applyBorder="1" applyAlignment="1">
      <alignment horizontal="center" wrapText="1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4" xfId="65" applyFont="1" applyFill="1" applyBorder="1" applyAlignment="1">
      <alignment horizontal="center" vertical="center" wrapText="1"/>
      <protection/>
    </xf>
    <xf numFmtId="0" fontId="1" fillId="0" borderId="13" xfId="75" applyFont="1" applyFill="1" applyBorder="1" applyAlignment="1">
      <alignment horizontal="center" vertical="center" wrapText="1"/>
      <protection/>
    </xf>
    <xf numFmtId="0" fontId="1" fillId="0" borderId="14" xfId="75" applyFont="1" applyFill="1" applyBorder="1" applyAlignment="1">
      <alignment horizontal="center" vertical="center" wrapText="1"/>
      <protection/>
    </xf>
    <xf numFmtId="0" fontId="1" fillId="0" borderId="13" xfId="65" applyFont="1" applyFill="1" applyBorder="1" applyAlignment="1">
      <alignment horizontal="center" wrapText="1"/>
      <protection/>
    </xf>
    <xf numFmtId="0" fontId="1" fillId="0" borderId="14" xfId="65" applyFont="1" applyFill="1" applyBorder="1" applyAlignment="1">
      <alignment horizontal="center" wrapText="1"/>
      <protection/>
    </xf>
    <xf numFmtId="0" fontId="22" fillId="0" borderId="0" xfId="0" applyFont="1" applyFill="1" applyAlignment="1">
      <alignment horizont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Hyperlink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[0] 2" xfId="47"/>
    <cellStyle name="Денежный [0] 3" xfId="48"/>
    <cellStyle name="Денежный 2" xfId="49"/>
    <cellStyle name="Денежный 3" xfId="50"/>
    <cellStyle name="Денежный 4" xfId="51"/>
    <cellStyle name="Денежный 5" xfId="52"/>
    <cellStyle name="Денежный 6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4" xfId="64"/>
    <cellStyle name="Обычный_Прил.4,5,7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Percent" xfId="71"/>
    <cellStyle name="Процентный 2" xfId="72"/>
    <cellStyle name="Процентный 3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Финансовый [0] 2" xfId="79"/>
    <cellStyle name="Финансовый [0] 3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2"/>
  <sheetViews>
    <sheetView zoomScalePageLayoutView="0" workbookViewId="0" topLeftCell="A52">
      <selection activeCell="I60" sqref="I60"/>
    </sheetView>
  </sheetViews>
  <sheetFormatPr defaultColWidth="9.140625" defaultRowHeight="12.75"/>
  <cols>
    <col min="1" max="1" width="53.8515625" style="34" customWidth="1"/>
    <col min="2" max="2" width="3.8515625" style="37" customWidth="1"/>
    <col min="3" max="3" width="3.28125" style="37" customWidth="1"/>
    <col min="4" max="4" width="12.7109375" style="37" customWidth="1"/>
    <col min="5" max="5" width="4.7109375" style="37" customWidth="1"/>
    <col min="6" max="6" width="12.57421875" style="138" customWidth="1"/>
    <col min="7" max="7" width="11.28125" style="137" customWidth="1"/>
    <col min="8" max="16384" width="9.140625" style="8" customWidth="1"/>
  </cols>
  <sheetData>
    <row r="1" spans="2:7" ht="94.5" customHeight="1">
      <c r="B1" s="211"/>
      <c r="C1" s="211"/>
      <c r="D1" s="223" t="s">
        <v>787</v>
      </c>
      <c r="E1" s="223"/>
      <c r="F1" s="223"/>
      <c r="G1" s="223"/>
    </row>
    <row r="2" spans="4:7" ht="12.75">
      <c r="D2" s="212"/>
      <c r="E2" s="212"/>
      <c r="F2" s="213"/>
      <c r="G2" s="214"/>
    </row>
    <row r="3" spans="2:7" ht="66.75" customHeight="1">
      <c r="B3" s="36"/>
      <c r="C3" s="36"/>
      <c r="D3" s="224" t="s">
        <v>786</v>
      </c>
      <c r="E3" s="224"/>
      <c r="F3" s="224"/>
      <c r="G3" s="224"/>
    </row>
    <row r="4" spans="2:6" ht="12.75">
      <c r="B4" s="68"/>
      <c r="C4" s="68"/>
      <c r="D4" s="68"/>
      <c r="E4" s="68"/>
      <c r="F4" s="142"/>
    </row>
    <row r="5" spans="1:6" ht="12.75">
      <c r="A5" s="222" t="s">
        <v>195</v>
      </c>
      <c r="B5" s="222"/>
      <c r="C5" s="222"/>
      <c r="D5" s="222"/>
      <c r="E5" s="222"/>
      <c r="F5" s="222"/>
    </row>
    <row r="6" spans="1:6" ht="28.5" customHeight="1">
      <c r="A6" s="222" t="s">
        <v>152</v>
      </c>
      <c r="B6" s="222"/>
      <c r="C6" s="222"/>
      <c r="D6" s="222"/>
      <c r="E6" s="222"/>
      <c r="F6" s="222"/>
    </row>
    <row r="7" spans="1:6" ht="12.75">
      <c r="A7" s="222" t="s">
        <v>87</v>
      </c>
      <c r="B7" s="222"/>
      <c r="C7" s="222"/>
      <c r="D7" s="222"/>
      <c r="E7" s="222"/>
      <c r="F7" s="222"/>
    </row>
    <row r="8" spans="1:7" ht="12.75">
      <c r="A8" s="36"/>
      <c r="B8" s="35"/>
      <c r="C8" s="35"/>
      <c r="D8" s="35"/>
      <c r="E8" s="35"/>
      <c r="G8" s="138" t="s">
        <v>88</v>
      </c>
    </row>
    <row r="9" spans="1:7" ht="12.75">
      <c r="A9" s="221" t="s">
        <v>89</v>
      </c>
      <c r="B9" s="221" t="s">
        <v>90</v>
      </c>
      <c r="C9" s="221" t="s">
        <v>91</v>
      </c>
      <c r="D9" s="221" t="s">
        <v>80</v>
      </c>
      <c r="E9" s="221" t="s">
        <v>81</v>
      </c>
      <c r="F9" s="225" t="s">
        <v>194</v>
      </c>
      <c r="G9" s="225"/>
    </row>
    <row r="10" spans="1:7" ht="38.25">
      <c r="A10" s="221"/>
      <c r="B10" s="221"/>
      <c r="C10" s="221"/>
      <c r="D10" s="221"/>
      <c r="E10" s="221"/>
      <c r="F10" s="93" t="s">
        <v>558</v>
      </c>
      <c r="G10" s="93" t="s">
        <v>559</v>
      </c>
    </row>
    <row r="11" spans="1:7" s="69" customFormat="1" ht="11.25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150">
        <v>6</v>
      </c>
      <c r="G11" s="150">
        <v>7</v>
      </c>
    </row>
    <row r="12" spans="1:7" ht="12.75">
      <c r="A12" s="60" t="s">
        <v>92</v>
      </c>
      <c r="B12" s="18" t="s">
        <v>78</v>
      </c>
      <c r="C12" s="14"/>
      <c r="D12" s="14"/>
      <c r="E12" s="14"/>
      <c r="F12" s="135">
        <f>F13+F18+F138+F167+F179+F44</f>
        <v>148509</v>
      </c>
      <c r="G12" s="135">
        <f>G13+G18+G138+G167+G179+G44</f>
        <v>22278</v>
      </c>
    </row>
    <row r="13" spans="1:7" s="65" customFormat="1" ht="25.5">
      <c r="A13" s="13" t="s">
        <v>93</v>
      </c>
      <c r="B13" s="18" t="s">
        <v>78</v>
      </c>
      <c r="C13" s="18" t="s">
        <v>72</v>
      </c>
      <c r="D13" s="18"/>
      <c r="E13" s="18"/>
      <c r="F13" s="135">
        <f>F14</f>
        <v>1930</v>
      </c>
      <c r="G13" s="135"/>
    </row>
    <row r="14" spans="1:7" ht="25.5">
      <c r="A14" s="7" t="s">
        <v>99</v>
      </c>
      <c r="B14" s="14" t="s">
        <v>78</v>
      </c>
      <c r="C14" s="14" t="s">
        <v>72</v>
      </c>
      <c r="D14" s="14" t="s">
        <v>502</v>
      </c>
      <c r="E14" s="14"/>
      <c r="F14" s="123">
        <f>F15</f>
        <v>1930</v>
      </c>
      <c r="G14" s="123"/>
    </row>
    <row r="15" spans="1:7" ht="12.75">
      <c r="A15" s="79" t="s">
        <v>94</v>
      </c>
      <c r="B15" s="14" t="s">
        <v>78</v>
      </c>
      <c r="C15" s="14" t="s">
        <v>72</v>
      </c>
      <c r="D15" s="14" t="s">
        <v>504</v>
      </c>
      <c r="E15" s="14"/>
      <c r="F15" s="123">
        <f>F16</f>
        <v>1930</v>
      </c>
      <c r="G15" s="123"/>
    </row>
    <row r="16" spans="1:7" ht="51">
      <c r="A16" s="22" t="s">
        <v>50</v>
      </c>
      <c r="B16" s="14" t="s">
        <v>78</v>
      </c>
      <c r="C16" s="14" t="s">
        <v>72</v>
      </c>
      <c r="D16" s="14" t="s">
        <v>504</v>
      </c>
      <c r="E16" s="14" t="s">
        <v>49</v>
      </c>
      <c r="F16" s="123">
        <f>F17</f>
        <v>1930</v>
      </c>
      <c r="G16" s="123"/>
    </row>
    <row r="17" spans="1:7" ht="25.5">
      <c r="A17" s="22" t="s">
        <v>51</v>
      </c>
      <c r="B17" s="14" t="s">
        <v>78</v>
      </c>
      <c r="C17" s="14" t="s">
        <v>72</v>
      </c>
      <c r="D17" s="14" t="s">
        <v>504</v>
      </c>
      <c r="E17" s="14" t="s">
        <v>96</v>
      </c>
      <c r="F17" s="123">
        <f>прил8!G1010</f>
        <v>1930</v>
      </c>
      <c r="G17" s="123"/>
    </row>
    <row r="18" spans="1:7" s="65" customFormat="1" ht="38.25">
      <c r="A18" s="13" t="s">
        <v>97</v>
      </c>
      <c r="B18" s="27" t="s">
        <v>78</v>
      </c>
      <c r="C18" s="27" t="s">
        <v>74</v>
      </c>
      <c r="D18" s="32"/>
      <c r="E18" s="27"/>
      <c r="F18" s="140">
        <f>F38+F25+F19</f>
        <v>6988</v>
      </c>
      <c r="G18" s="140"/>
    </row>
    <row r="19" spans="1:7" s="65" customFormat="1" ht="38.25">
      <c r="A19" s="7" t="s">
        <v>162</v>
      </c>
      <c r="B19" s="19" t="s">
        <v>78</v>
      </c>
      <c r="C19" s="19" t="s">
        <v>74</v>
      </c>
      <c r="D19" s="16" t="s">
        <v>310</v>
      </c>
      <c r="E19" s="19"/>
      <c r="F19" s="128">
        <f>F20</f>
        <v>9</v>
      </c>
      <c r="G19" s="140"/>
    </row>
    <row r="20" spans="1:7" s="65" customFormat="1" ht="12.75">
      <c r="A20" s="7" t="s">
        <v>166</v>
      </c>
      <c r="B20" s="19" t="s">
        <v>78</v>
      </c>
      <c r="C20" s="19" t="s">
        <v>74</v>
      </c>
      <c r="D20" s="16" t="s">
        <v>320</v>
      </c>
      <c r="E20" s="19"/>
      <c r="F20" s="128">
        <f>F21</f>
        <v>9</v>
      </c>
      <c r="G20" s="140"/>
    </row>
    <row r="21" spans="1:7" s="65" customFormat="1" ht="38.25">
      <c r="A21" s="44" t="s">
        <v>242</v>
      </c>
      <c r="B21" s="19" t="s">
        <v>78</v>
      </c>
      <c r="C21" s="19" t="s">
        <v>74</v>
      </c>
      <c r="D21" s="12" t="s">
        <v>323</v>
      </c>
      <c r="E21" s="10"/>
      <c r="F21" s="128">
        <f>F22</f>
        <v>9</v>
      </c>
      <c r="G21" s="140"/>
    </row>
    <row r="22" spans="1:7" s="65" customFormat="1" ht="12.75">
      <c r="A22" s="44" t="s">
        <v>95</v>
      </c>
      <c r="B22" s="19" t="s">
        <v>78</v>
      </c>
      <c r="C22" s="19" t="s">
        <v>74</v>
      </c>
      <c r="D22" s="12" t="s">
        <v>324</v>
      </c>
      <c r="E22" s="10"/>
      <c r="F22" s="128">
        <f>F23</f>
        <v>9</v>
      </c>
      <c r="G22" s="140"/>
    </row>
    <row r="23" spans="1:7" s="65" customFormat="1" ht="25.5">
      <c r="A23" s="22" t="s">
        <v>727</v>
      </c>
      <c r="B23" s="19" t="s">
        <v>78</v>
      </c>
      <c r="C23" s="19" t="s">
        <v>74</v>
      </c>
      <c r="D23" s="12" t="s">
        <v>324</v>
      </c>
      <c r="E23" s="10">
        <v>200</v>
      </c>
      <c r="F23" s="128">
        <f>F24</f>
        <v>9</v>
      </c>
      <c r="G23" s="140"/>
    </row>
    <row r="24" spans="1:7" s="65" customFormat="1" ht="25.5">
      <c r="A24" s="22" t="s">
        <v>55</v>
      </c>
      <c r="B24" s="19" t="s">
        <v>78</v>
      </c>
      <c r="C24" s="19" t="s">
        <v>74</v>
      </c>
      <c r="D24" s="12" t="s">
        <v>324</v>
      </c>
      <c r="E24" s="10">
        <v>240</v>
      </c>
      <c r="F24" s="128">
        <f>прил8!G1017</f>
        <v>9</v>
      </c>
      <c r="G24" s="140"/>
    </row>
    <row r="25" spans="1:7" s="65" customFormat="1" ht="51">
      <c r="A25" s="47" t="s">
        <v>187</v>
      </c>
      <c r="B25" s="19" t="s">
        <v>78</v>
      </c>
      <c r="C25" s="19" t="s">
        <v>74</v>
      </c>
      <c r="D25" s="16" t="s">
        <v>471</v>
      </c>
      <c r="E25" s="10"/>
      <c r="F25" s="122">
        <f>F26+F30+F34</f>
        <v>1320</v>
      </c>
      <c r="G25" s="122"/>
    </row>
    <row r="26" spans="1:7" s="65" customFormat="1" ht="38.25">
      <c r="A26" s="22" t="s">
        <v>553</v>
      </c>
      <c r="B26" s="19" t="s">
        <v>78</v>
      </c>
      <c r="C26" s="19" t="s">
        <v>74</v>
      </c>
      <c r="D26" s="16" t="s">
        <v>472</v>
      </c>
      <c r="E26" s="10"/>
      <c r="F26" s="122">
        <f>F27</f>
        <v>1020</v>
      </c>
      <c r="G26" s="122"/>
    </row>
    <row r="27" spans="1:7" s="65" customFormat="1" ht="25.5">
      <c r="A27" s="22" t="s">
        <v>474</v>
      </c>
      <c r="B27" s="19" t="s">
        <v>78</v>
      </c>
      <c r="C27" s="19" t="s">
        <v>74</v>
      </c>
      <c r="D27" s="16" t="s">
        <v>473</v>
      </c>
      <c r="E27" s="10"/>
      <c r="F27" s="122">
        <f>F28</f>
        <v>1020</v>
      </c>
      <c r="G27" s="122"/>
    </row>
    <row r="28" spans="1:7" s="65" customFormat="1" ht="25.5">
      <c r="A28" s="22" t="s">
        <v>727</v>
      </c>
      <c r="B28" s="19" t="s">
        <v>78</v>
      </c>
      <c r="C28" s="19" t="s">
        <v>74</v>
      </c>
      <c r="D28" s="16" t="s">
        <v>473</v>
      </c>
      <c r="E28" s="10">
        <v>200</v>
      </c>
      <c r="F28" s="122">
        <f>F29</f>
        <v>1020</v>
      </c>
      <c r="G28" s="122"/>
    </row>
    <row r="29" spans="1:7" s="65" customFormat="1" ht="25.5">
      <c r="A29" s="22" t="s">
        <v>55</v>
      </c>
      <c r="B29" s="19" t="s">
        <v>78</v>
      </c>
      <c r="C29" s="19" t="s">
        <v>74</v>
      </c>
      <c r="D29" s="16" t="s">
        <v>473</v>
      </c>
      <c r="E29" s="10">
        <v>240</v>
      </c>
      <c r="F29" s="122">
        <f>прил8!G1022</f>
        <v>1020</v>
      </c>
      <c r="G29" s="122"/>
    </row>
    <row r="30" spans="1:7" s="65" customFormat="1" ht="38.25">
      <c r="A30" s="22" t="s">
        <v>564</v>
      </c>
      <c r="B30" s="19" t="s">
        <v>78</v>
      </c>
      <c r="C30" s="19" t="s">
        <v>74</v>
      </c>
      <c r="D30" s="16" t="s">
        <v>475</v>
      </c>
      <c r="E30" s="10"/>
      <c r="F30" s="122">
        <f>F31</f>
        <v>200</v>
      </c>
      <c r="G30" s="122"/>
    </row>
    <row r="31" spans="1:7" s="65" customFormat="1" ht="25.5">
      <c r="A31" s="22" t="s">
        <v>474</v>
      </c>
      <c r="B31" s="19" t="s">
        <v>78</v>
      </c>
      <c r="C31" s="19" t="s">
        <v>74</v>
      </c>
      <c r="D31" s="16" t="s">
        <v>476</v>
      </c>
      <c r="E31" s="10"/>
      <c r="F31" s="122">
        <f>F32</f>
        <v>200</v>
      </c>
      <c r="G31" s="122"/>
    </row>
    <row r="32" spans="1:7" s="65" customFormat="1" ht="25.5">
      <c r="A32" s="22" t="s">
        <v>727</v>
      </c>
      <c r="B32" s="19" t="s">
        <v>78</v>
      </c>
      <c r="C32" s="19" t="s">
        <v>74</v>
      </c>
      <c r="D32" s="16" t="s">
        <v>476</v>
      </c>
      <c r="E32" s="10">
        <v>200</v>
      </c>
      <c r="F32" s="122">
        <f>F33</f>
        <v>200</v>
      </c>
      <c r="G32" s="122"/>
    </row>
    <row r="33" spans="1:7" s="65" customFormat="1" ht="25.5">
      <c r="A33" s="22" t="s">
        <v>55</v>
      </c>
      <c r="B33" s="19" t="s">
        <v>78</v>
      </c>
      <c r="C33" s="19" t="s">
        <v>74</v>
      </c>
      <c r="D33" s="16" t="s">
        <v>476</v>
      </c>
      <c r="E33" s="10">
        <v>240</v>
      </c>
      <c r="F33" s="122">
        <f>прил8!G1026</f>
        <v>200</v>
      </c>
      <c r="G33" s="122"/>
    </row>
    <row r="34" spans="1:7" s="65" customFormat="1" ht="38.25">
      <c r="A34" s="22" t="s">
        <v>522</v>
      </c>
      <c r="B34" s="14" t="s">
        <v>78</v>
      </c>
      <c r="C34" s="43" t="s">
        <v>74</v>
      </c>
      <c r="D34" s="16" t="s">
        <v>477</v>
      </c>
      <c r="E34" s="10"/>
      <c r="F34" s="122">
        <f>F35</f>
        <v>100</v>
      </c>
      <c r="G34" s="122"/>
    </row>
    <row r="35" spans="1:7" s="65" customFormat="1" ht="25.5">
      <c r="A35" s="22" t="s">
        <v>474</v>
      </c>
      <c r="B35" s="14" t="s">
        <v>78</v>
      </c>
      <c r="C35" s="43" t="s">
        <v>74</v>
      </c>
      <c r="D35" s="16" t="s">
        <v>478</v>
      </c>
      <c r="E35" s="10"/>
      <c r="F35" s="122">
        <f>F36</f>
        <v>100</v>
      </c>
      <c r="G35" s="122"/>
    </row>
    <row r="36" spans="1:7" s="65" customFormat="1" ht="25.5">
      <c r="A36" s="22" t="s">
        <v>727</v>
      </c>
      <c r="B36" s="14" t="s">
        <v>78</v>
      </c>
      <c r="C36" s="43" t="s">
        <v>74</v>
      </c>
      <c r="D36" s="16" t="s">
        <v>478</v>
      </c>
      <c r="E36" s="10">
        <v>200</v>
      </c>
      <c r="F36" s="122">
        <f>F37</f>
        <v>100</v>
      </c>
      <c r="G36" s="122"/>
    </row>
    <row r="37" spans="1:7" s="65" customFormat="1" ht="25.5">
      <c r="A37" s="22" t="s">
        <v>55</v>
      </c>
      <c r="B37" s="14" t="s">
        <v>78</v>
      </c>
      <c r="C37" s="43" t="s">
        <v>74</v>
      </c>
      <c r="D37" s="16" t="s">
        <v>478</v>
      </c>
      <c r="E37" s="10">
        <v>240</v>
      </c>
      <c r="F37" s="122">
        <f>прил8!G1030</f>
        <v>100</v>
      </c>
      <c r="G37" s="122"/>
    </row>
    <row r="38" spans="1:7" ht="25.5">
      <c r="A38" s="7" t="s">
        <v>99</v>
      </c>
      <c r="B38" s="14" t="s">
        <v>78</v>
      </c>
      <c r="C38" s="14" t="s">
        <v>74</v>
      </c>
      <c r="D38" s="14" t="s">
        <v>502</v>
      </c>
      <c r="E38" s="19"/>
      <c r="F38" s="128">
        <f>F39</f>
        <v>5659</v>
      </c>
      <c r="G38" s="128"/>
    </row>
    <row r="39" spans="1:7" ht="12.75">
      <c r="A39" s="7" t="s">
        <v>95</v>
      </c>
      <c r="B39" s="19" t="s">
        <v>78</v>
      </c>
      <c r="C39" s="19" t="s">
        <v>74</v>
      </c>
      <c r="D39" s="16" t="s">
        <v>503</v>
      </c>
      <c r="E39" s="19"/>
      <c r="F39" s="128">
        <f>F40+F42</f>
        <v>5659</v>
      </c>
      <c r="G39" s="128"/>
    </row>
    <row r="40" spans="1:7" ht="51">
      <c r="A40" s="22" t="s">
        <v>50</v>
      </c>
      <c r="B40" s="19" t="s">
        <v>78</v>
      </c>
      <c r="C40" s="19" t="s">
        <v>74</v>
      </c>
      <c r="D40" s="16" t="s">
        <v>503</v>
      </c>
      <c r="E40" s="19" t="s">
        <v>49</v>
      </c>
      <c r="F40" s="128">
        <f>F41</f>
        <v>5224</v>
      </c>
      <c r="G40" s="128"/>
    </row>
    <row r="41" spans="1:7" ht="25.5">
      <c r="A41" s="22" t="s">
        <v>51</v>
      </c>
      <c r="B41" s="19" t="s">
        <v>78</v>
      </c>
      <c r="C41" s="19" t="s">
        <v>74</v>
      </c>
      <c r="D41" s="16" t="s">
        <v>503</v>
      </c>
      <c r="E41" s="19" t="s">
        <v>96</v>
      </c>
      <c r="F41" s="128">
        <f>прил8!G1034</f>
        <v>5224</v>
      </c>
      <c r="G41" s="128"/>
    </row>
    <row r="42" spans="1:7" ht="25.5">
      <c r="A42" s="22" t="s">
        <v>727</v>
      </c>
      <c r="B42" s="19" t="s">
        <v>78</v>
      </c>
      <c r="C42" s="19" t="s">
        <v>74</v>
      </c>
      <c r="D42" s="16" t="s">
        <v>503</v>
      </c>
      <c r="E42" s="19" t="s">
        <v>52</v>
      </c>
      <c r="F42" s="128">
        <f>F43</f>
        <v>435</v>
      </c>
      <c r="G42" s="128"/>
    </row>
    <row r="43" spans="1:7" ht="25.5">
      <c r="A43" s="22" t="s">
        <v>55</v>
      </c>
      <c r="B43" s="19" t="s">
        <v>78</v>
      </c>
      <c r="C43" s="19" t="s">
        <v>74</v>
      </c>
      <c r="D43" s="16" t="s">
        <v>503</v>
      </c>
      <c r="E43" s="19" t="s">
        <v>98</v>
      </c>
      <c r="F43" s="128">
        <f>прил8!G1036</f>
        <v>435</v>
      </c>
      <c r="G43" s="128"/>
    </row>
    <row r="44" spans="1:7" s="65" customFormat="1" ht="38.25">
      <c r="A44" s="13" t="s">
        <v>100</v>
      </c>
      <c r="B44" s="27" t="s">
        <v>78</v>
      </c>
      <c r="C44" s="27" t="s">
        <v>75</v>
      </c>
      <c r="D44" s="32"/>
      <c r="E44" s="18"/>
      <c r="F44" s="133">
        <f>F45+F111+F119+F125</f>
        <v>90727</v>
      </c>
      <c r="G44" s="133">
        <f>G45+G111+G119+G125</f>
        <v>19633</v>
      </c>
    </row>
    <row r="45" spans="1:7" ht="38.25">
      <c r="A45" s="44" t="s">
        <v>162</v>
      </c>
      <c r="B45" s="14" t="s">
        <v>78</v>
      </c>
      <c r="C45" s="43" t="s">
        <v>75</v>
      </c>
      <c r="D45" s="12" t="s">
        <v>310</v>
      </c>
      <c r="E45" s="10"/>
      <c r="F45" s="122">
        <f>F46+F53+F58+F79+F104</f>
        <v>86784</v>
      </c>
      <c r="G45" s="122">
        <f>G46+G53+G58+G79+G104</f>
        <v>17748</v>
      </c>
    </row>
    <row r="46" spans="1:7" ht="12.75">
      <c r="A46" s="44" t="s">
        <v>164</v>
      </c>
      <c r="B46" s="14" t="s">
        <v>78</v>
      </c>
      <c r="C46" s="43" t="s">
        <v>75</v>
      </c>
      <c r="D46" s="12" t="s">
        <v>313</v>
      </c>
      <c r="E46" s="10"/>
      <c r="F46" s="122">
        <f>F47</f>
        <v>3788</v>
      </c>
      <c r="G46" s="122">
        <f>G47</f>
        <v>3788</v>
      </c>
    </row>
    <row r="47" spans="1:7" ht="38.25">
      <c r="A47" s="44" t="s">
        <v>239</v>
      </c>
      <c r="B47" s="19" t="s">
        <v>78</v>
      </c>
      <c r="C47" s="19" t="s">
        <v>75</v>
      </c>
      <c r="D47" s="16" t="s">
        <v>314</v>
      </c>
      <c r="E47" s="10"/>
      <c r="F47" s="122">
        <f>F48</f>
        <v>3788</v>
      </c>
      <c r="G47" s="122">
        <f>G48</f>
        <v>3788</v>
      </c>
    </row>
    <row r="48" spans="1:7" ht="51">
      <c r="A48" s="76" t="s">
        <v>315</v>
      </c>
      <c r="B48" s="19" t="s">
        <v>78</v>
      </c>
      <c r="C48" s="19" t="s">
        <v>75</v>
      </c>
      <c r="D48" s="16" t="s">
        <v>316</v>
      </c>
      <c r="E48" s="14"/>
      <c r="F48" s="93">
        <f>F49+F51</f>
        <v>3788</v>
      </c>
      <c r="G48" s="93">
        <f>G49+G51</f>
        <v>3788</v>
      </c>
    </row>
    <row r="49" spans="1:7" ht="51">
      <c r="A49" s="22" t="s">
        <v>50</v>
      </c>
      <c r="B49" s="19" t="s">
        <v>78</v>
      </c>
      <c r="C49" s="19" t="s">
        <v>75</v>
      </c>
      <c r="D49" s="16" t="s">
        <v>316</v>
      </c>
      <c r="E49" s="14" t="s">
        <v>49</v>
      </c>
      <c r="F49" s="93">
        <f>F50</f>
        <v>2604.6</v>
      </c>
      <c r="G49" s="93">
        <f>G50</f>
        <v>2604.6</v>
      </c>
    </row>
    <row r="50" spans="1:7" ht="25.5">
      <c r="A50" s="22" t="s">
        <v>51</v>
      </c>
      <c r="B50" s="19" t="s">
        <v>78</v>
      </c>
      <c r="C50" s="19" t="s">
        <v>75</v>
      </c>
      <c r="D50" s="16" t="s">
        <v>316</v>
      </c>
      <c r="E50" s="14" t="s">
        <v>96</v>
      </c>
      <c r="F50" s="93">
        <f>прил8!G18</f>
        <v>2604.6</v>
      </c>
      <c r="G50" s="93">
        <f>прил8!H18</f>
        <v>2604.6</v>
      </c>
    </row>
    <row r="51" spans="1:7" ht="25.5">
      <c r="A51" s="22" t="s">
        <v>727</v>
      </c>
      <c r="B51" s="19" t="s">
        <v>78</v>
      </c>
      <c r="C51" s="19" t="s">
        <v>75</v>
      </c>
      <c r="D51" s="16" t="s">
        <v>316</v>
      </c>
      <c r="E51" s="14" t="s">
        <v>52</v>
      </c>
      <c r="F51" s="93">
        <f>F52</f>
        <v>1183.4</v>
      </c>
      <c r="G51" s="93">
        <f>G52</f>
        <v>1183.4</v>
      </c>
    </row>
    <row r="52" spans="1:7" ht="25.5">
      <c r="A52" s="22" t="s">
        <v>55</v>
      </c>
      <c r="B52" s="19" t="s">
        <v>78</v>
      </c>
      <c r="C52" s="19" t="s">
        <v>75</v>
      </c>
      <c r="D52" s="16" t="s">
        <v>316</v>
      </c>
      <c r="E52" s="14" t="s">
        <v>98</v>
      </c>
      <c r="F52" s="93">
        <f>прил8!G20</f>
        <v>1183.4</v>
      </c>
      <c r="G52" s="93">
        <f>прил8!H20</f>
        <v>1183.4</v>
      </c>
    </row>
    <row r="53" spans="1:7" ht="12.75">
      <c r="A53" s="7" t="s">
        <v>166</v>
      </c>
      <c r="B53" s="19" t="s">
        <v>78</v>
      </c>
      <c r="C53" s="19" t="s">
        <v>75</v>
      </c>
      <c r="D53" s="16" t="s">
        <v>320</v>
      </c>
      <c r="E53" s="14"/>
      <c r="F53" s="93">
        <f>F54</f>
        <v>377</v>
      </c>
      <c r="G53" s="93"/>
    </row>
    <row r="54" spans="1:7" ht="38.25">
      <c r="A54" s="44" t="s">
        <v>242</v>
      </c>
      <c r="B54" s="14" t="s">
        <v>78</v>
      </c>
      <c r="C54" s="43" t="s">
        <v>75</v>
      </c>
      <c r="D54" s="12" t="s">
        <v>323</v>
      </c>
      <c r="E54" s="10"/>
      <c r="F54" s="122">
        <f>F55</f>
        <v>377</v>
      </c>
      <c r="G54" s="122"/>
    </row>
    <row r="55" spans="1:7" ht="12.75">
      <c r="A55" s="44" t="s">
        <v>95</v>
      </c>
      <c r="B55" s="14" t="s">
        <v>78</v>
      </c>
      <c r="C55" s="43" t="s">
        <v>75</v>
      </c>
      <c r="D55" s="12" t="s">
        <v>324</v>
      </c>
      <c r="E55" s="10"/>
      <c r="F55" s="122">
        <f>F56</f>
        <v>377</v>
      </c>
      <c r="G55" s="122"/>
    </row>
    <row r="56" spans="1:7" ht="25.5">
      <c r="A56" s="22" t="s">
        <v>727</v>
      </c>
      <c r="B56" s="14" t="s">
        <v>78</v>
      </c>
      <c r="C56" s="43" t="s">
        <v>75</v>
      </c>
      <c r="D56" s="12" t="s">
        <v>324</v>
      </c>
      <c r="E56" s="10">
        <v>200</v>
      </c>
      <c r="F56" s="122">
        <f>F57</f>
        <v>377</v>
      </c>
      <c r="G56" s="122"/>
    </row>
    <row r="57" spans="1:7" ht="25.5">
      <c r="A57" s="22" t="s">
        <v>55</v>
      </c>
      <c r="B57" s="14" t="s">
        <v>78</v>
      </c>
      <c r="C57" s="43" t="s">
        <v>75</v>
      </c>
      <c r="D57" s="12" t="s">
        <v>324</v>
      </c>
      <c r="E57" s="10">
        <v>240</v>
      </c>
      <c r="F57" s="122">
        <f>прил8!G25</f>
        <v>377</v>
      </c>
      <c r="G57" s="122"/>
    </row>
    <row r="58" spans="1:7" ht="51">
      <c r="A58" s="104" t="s">
        <v>178</v>
      </c>
      <c r="B58" s="14" t="s">
        <v>78</v>
      </c>
      <c r="C58" s="43" t="s">
        <v>75</v>
      </c>
      <c r="D58" s="45" t="s">
        <v>325</v>
      </c>
      <c r="E58" s="10"/>
      <c r="F58" s="122">
        <f>F59+F71+F63+F75+F67</f>
        <v>2632</v>
      </c>
      <c r="G58" s="122"/>
    </row>
    <row r="59" spans="1:7" ht="38.25">
      <c r="A59" s="44" t="s">
        <v>243</v>
      </c>
      <c r="B59" s="14" t="s">
        <v>78</v>
      </c>
      <c r="C59" s="43" t="s">
        <v>75</v>
      </c>
      <c r="D59" s="12" t="s">
        <v>326</v>
      </c>
      <c r="E59" s="10"/>
      <c r="F59" s="122">
        <f>F60</f>
        <v>2180</v>
      </c>
      <c r="G59" s="122"/>
    </row>
    <row r="60" spans="1:7" ht="12.75">
      <c r="A60" s="44" t="s">
        <v>95</v>
      </c>
      <c r="B60" s="14" t="s">
        <v>78</v>
      </c>
      <c r="C60" s="43" t="s">
        <v>75</v>
      </c>
      <c r="D60" s="12" t="s">
        <v>327</v>
      </c>
      <c r="E60" s="10"/>
      <c r="F60" s="122">
        <f>F61</f>
        <v>2180</v>
      </c>
      <c r="G60" s="122"/>
    </row>
    <row r="61" spans="1:7" ht="25.5">
      <c r="A61" s="22" t="s">
        <v>727</v>
      </c>
      <c r="B61" s="14" t="s">
        <v>78</v>
      </c>
      <c r="C61" s="43" t="s">
        <v>75</v>
      </c>
      <c r="D61" s="12" t="s">
        <v>327</v>
      </c>
      <c r="E61" s="10">
        <v>200</v>
      </c>
      <c r="F61" s="122">
        <f>F62</f>
        <v>2180</v>
      </c>
      <c r="G61" s="122"/>
    </row>
    <row r="62" spans="1:7" ht="25.5">
      <c r="A62" s="22" t="s">
        <v>55</v>
      </c>
      <c r="B62" s="14" t="s">
        <v>78</v>
      </c>
      <c r="C62" s="43" t="s">
        <v>75</v>
      </c>
      <c r="D62" s="12" t="s">
        <v>327</v>
      </c>
      <c r="E62" s="10">
        <v>240</v>
      </c>
      <c r="F62" s="122">
        <f>прил8!G30</f>
        <v>2180</v>
      </c>
      <c r="G62" s="122"/>
    </row>
    <row r="63" spans="1:7" ht="38.25">
      <c r="A63" s="77" t="s">
        <v>254</v>
      </c>
      <c r="B63" s="14" t="s">
        <v>78</v>
      </c>
      <c r="C63" s="43" t="s">
        <v>75</v>
      </c>
      <c r="D63" s="12" t="s">
        <v>333</v>
      </c>
      <c r="E63" s="10"/>
      <c r="F63" s="122">
        <f>F64</f>
        <v>100</v>
      </c>
      <c r="G63" s="122"/>
    </row>
    <row r="64" spans="1:7" ht="12.75">
      <c r="A64" s="77" t="s">
        <v>95</v>
      </c>
      <c r="B64" s="14" t="s">
        <v>78</v>
      </c>
      <c r="C64" s="43" t="s">
        <v>75</v>
      </c>
      <c r="D64" s="12" t="s">
        <v>334</v>
      </c>
      <c r="E64" s="10"/>
      <c r="F64" s="122">
        <f>F65</f>
        <v>100</v>
      </c>
      <c r="G64" s="122"/>
    </row>
    <row r="65" spans="1:7" ht="25.5">
      <c r="A65" s="22" t="s">
        <v>727</v>
      </c>
      <c r="B65" s="14" t="s">
        <v>78</v>
      </c>
      <c r="C65" s="43" t="s">
        <v>75</v>
      </c>
      <c r="D65" s="12" t="s">
        <v>334</v>
      </c>
      <c r="E65" s="10">
        <v>200</v>
      </c>
      <c r="F65" s="122">
        <f>F66</f>
        <v>100</v>
      </c>
      <c r="G65" s="122"/>
    </row>
    <row r="66" spans="1:7" ht="25.5">
      <c r="A66" s="22" t="s">
        <v>55</v>
      </c>
      <c r="B66" s="14" t="s">
        <v>78</v>
      </c>
      <c r="C66" s="43" t="s">
        <v>75</v>
      </c>
      <c r="D66" s="12" t="s">
        <v>334</v>
      </c>
      <c r="E66" s="10">
        <v>240</v>
      </c>
      <c r="F66" s="122">
        <f>прил8!G34</f>
        <v>100</v>
      </c>
      <c r="G66" s="122"/>
    </row>
    <row r="67" spans="1:7" ht="25.5">
      <c r="A67" s="22" t="s">
        <v>512</v>
      </c>
      <c r="B67" s="14" t="s">
        <v>78</v>
      </c>
      <c r="C67" s="43" t="s">
        <v>75</v>
      </c>
      <c r="D67" s="12" t="s">
        <v>328</v>
      </c>
      <c r="E67" s="10"/>
      <c r="F67" s="122">
        <f>F68</f>
        <v>272</v>
      </c>
      <c r="G67" s="122"/>
    </row>
    <row r="68" spans="1:7" ht="12.75">
      <c r="A68" s="77" t="s">
        <v>95</v>
      </c>
      <c r="B68" s="14" t="s">
        <v>78</v>
      </c>
      <c r="C68" s="43" t="s">
        <v>75</v>
      </c>
      <c r="D68" s="12" t="s">
        <v>329</v>
      </c>
      <c r="E68" s="10"/>
      <c r="F68" s="122">
        <f>F69</f>
        <v>272</v>
      </c>
      <c r="G68" s="122"/>
    </row>
    <row r="69" spans="1:7" ht="25.5">
      <c r="A69" s="22" t="s">
        <v>727</v>
      </c>
      <c r="B69" s="14" t="s">
        <v>78</v>
      </c>
      <c r="C69" s="43" t="s">
        <v>75</v>
      </c>
      <c r="D69" s="12" t="s">
        <v>329</v>
      </c>
      <c r="E69" s="10">
        <v>200</v>
      </c>
      <c r="F69" s="122">
        <f>F70</f>
        <v>272</v>
      </c>
      <c r="G69" s="122"/>
    </row>
    <row r="70" spans="1:7" ht="25.5">
      <c r="A70" s="22" t="s">
        <v>55</v>
      </c>
      <c r="B70" s="14" t="s">
        <v>78</v>
      </c>
      <c r="C70" s="43" t="s">
        <v>75</v>
      </c>
      <c r="D70" s="12" t="s">
        <v>329</v>
      </c>
      <c r="E70" s="10">
        <v>240</v>
      </c>
      <c r="F70" s="122">
        <f>прил8!G38</f>
        <v>272</v>
      </c>
      <c r="G70" s="122"/>
    </row>
    <row r="71" spans="1:7" ht="25.5">
      <c r="A71" s="77" t="s">
        <v>330</v>
      </c>
      <c r="B71" s="14" t="s">
        <v>78</v>
      </c>
      <c r="C71" s="43" t="s">
        <v>75</v>
      </c>
      <c r="D71" s="12" t="s">
        <v>331</v>
      </c>
      <c r="E71" s="10"/>
      <c r="F71" s="122">
        <f>F72</f>
        <v>20</v>
      </c>
      <c r="G71" s="122"/>
    </row>
    <row r="72" spans="1:7" ht="12.75">
      <c r="A72" s="77" t="s">
        <v>95</v>
      </c>
      <c r="B72" s="14" t="s">
        <v>78</v>
      </c>
      <c r="C72" s="43" t="s">
        <v>75</v>
      </c>
      <c r="D72" s="12" t="s">
        <v>332</v>
      </c>
      <c r="E72" s="10"/>
      <c r="F72" s="122">
        <f>F73</f>
        <v>20</v>
      </c>
      <c r="G72" s="122"/>
    </row>
    <row r="73" spans="1:7" ht="25.5">
      <c r="A73" s="22" t="s">
        <v>727</v>
      </c>
      <c r="B73" s="14" t="s">
        <v>78</v>
      </c>
      <c r="C73" s="43" t="s">
        <v>75</v>
      </c>
      <c r="D73" s="12" t="s">
        <v>332</v>
      </c>
      <c r="E73" s="10">
        <v>200</v>
      </c>
      <c r="F73" s="122">
        <f>F74</f>
        <v>20</v>
      </c>
      <c r="G73" s="122"/>
    </row>
    <row r="74" spans="1:7" ht="25.5">
      <c r="A74" s="22" t="s">
        <v>55</v>
      </c>
      <c r="B74" s="14" t="s">
        <v>78</v>
      </c>
      <c r="C74" s="43" t="s">
        <v>75</v>
      </c>
      <c r="D74" s="12" t="s">
        <v>332</v>
      </c>
      <c r="E74" s="10">
        <v>240</v>
      </c>
      <c r="F74" s="122">
        <f>прил8!G42</f>
        <v>20</v>
      </c>
      <c r="G74" s="122"/>
    </row>
    <row r="75" spans="1:7" ht="38.25">
      <c r="A75" s="77" t="s">
        <v>244</v>
      </c>
      <c r="B75" s="14" t="s">
        <v>78</v>
      </c>
      <c r="C75" s="43" t="s">
        <v>75</v>
      </c>
      <c r="D75" s="12" t="s">
        <v>336</v>
      </c>
      <c r="E75" s="10"/>
      <c r="F75" s="122">
        <f>F76</f>
        <v>60</v>
      </c>
      <c r="G75" s="122"/>
    </row>
    <row r="76" spans="1:7" ht="12.75">
      <c r="A76" s="77" t="s">
        <v>95</v>
      </c>
      <c r="B76" s="14" t="s">
        <v>78</v>
      </c>
      <c r="C76" s="43" t="s">
        <v>75</v>
      </c>
      <c r="D76" s="12" t="s">
        <v>337</v>
      </c>
      <c r="E76" s="10"/>
      <c r="F76" s="122">
        <f>F77</f>
        <v>60</v>
      </c>
      <c r="G76" s="122"/>
    </row>
    <row r="77" spans="1:7" ht="25.5">
      <c r="A77" s="22" t="s">
        <v>727</v>
      </c>
      <c r="B77" s="14" t="s">
        <v>78</v>
      </c>
      <c r="C77" s="43" t="s">
        <v>75</v>
      </c>
      <c r="D77" s="12" t="s">
        <v>337</v>
      </c>
      <c r="E77" s="10">
        <v>200</v>
      </c>
      <c r="F77" s="122">
        <f>F78</f>
        <v>60</v>
      </c>
      <c r="G77" s="122"/>
    </row>
    <row r="78" spans="1:7" ht="25.5">
      <c r="A78" s="22" t="s">
        <v>55</v>
      </c>
      <c r="B78" s="14" t="s">
        <v>78</v>
      </c>
      <c r="C78" s="43" t="s">
        <v>75</v>
      </c>
      <c r="D78" s="12" t="s">
        <v>337</v>
      </c>
      <c r="E78" s="10">
        <v>240</v>
      </c>
      <c r="F78" s="122">
        <f>прил8!G46</f>
        <v>60</v>
      </c>
      <c r="G78" s="122"/>
    </row>
    <row r="79" spans="1:7" ht="12.75">
      <c r="A79" s="22" t="s">
        <v>245</v>
      </c>
      <c r="B79" s="14" t="s">
        <v>78</v>
      </c>
      <c r="C79" s="43" t="s">
        <v>75</v>
      </c>
      <c r="D79" s="12" t="s">
        <v>338</v>
      </c>
      <c r="E79" s="10"/>
      <c r="F79" s="122">
        <f>F80</f>
        <v>77488</v>
      </c>
      <c r="G79" s="122">
        <f>G80</f>
        <v>11461</v>
      </c>
    </row>
    <row r="80" spans="1:7" ht="38.25">
      <c r="A80" s="22" t="s">
        <v>513</v>
      </c>
      <c r="B80" s="14" t="s">
        <v>78</v>
      </c>
      <c r="C80" s="43" t="s">
        <v>75</v>
      </c>
      <c r="D80" s="12" t="s">
        <v>339</v>
      </c>
      <c r="E80" s="10"/>
      <c r="F80" s="122">
        <f>F81+F101+F91+F96</f>
        <v>77488</v>
      </c>
      <c r="G80" s="122">
        <f>G81+G101+G91+G96</f>
        <v>11461</v>
      </c>
    </row>
    <row r="81" spans="1:7" ht="12.75">
      <c r="A81" s="7" t="s">
        <v>95</v>
      </c>
      <c r="B81" s="14" t="s">
        <v>78</v>
      </c>
      <c r="C81" s="43" t="s">
        <v>75</v>
      </c>
      <c r="D81" s="12" t="s">
        <v>340</v>
      </c>
      <c r="E81" s="10"/>
      <c r="F81" s="122">
        <f>F82+F84+F88+F86</f>
        <v>65456</v>
      </c>
      <c r="G81" s="122"/>
    </row>
    <row r="82" spans="1:7" ht="51">
      <c r="A82" s="22" t="s">
        <v>50</v>
      </c>
      <c r="B82" s="19" t="s">
        <v>78</v>
      </c>
      <c r="C82" s="19" t="s">
        <v>75</v>
      </c>
      <c r="D82" s="12" t="s">
        <v>340</v>
      </c>
      <c r="E82" s="14" t="s">
        <v>49</v>
      </c>
      <c r="F82" s="93">
        <f>F83</f>
        <v>53603</v>
      </c>
      <c r="G82" s="93"/>
    </row>
    <row r="83" spans="1:7" ht="25.5">
      <c r="A83" s="22" t="s">
        <v>51</v>
      </c>
      <c r="B83" s="19" t="s">
        <v>78</v>
      </c>
      <c r="C83" s="19" t="s">
        <v>75</v>
      </c>
      <c r="D83" s="12" t="s">
        <v>340</v>
      </c>
      <c r="E83" s="14" t="s">
        <v>96</v>
      </c>
      <c r="F83" s="93">
        <f>прил8!G51</f>
        <v>53603</v>
      </c>
      <c r="G83" s="93"/>
    </row>
    <row r="84" spans="1:7" ht="25.5">
      <c r="A84" s="22" t="s">
        <v>727</v>
      </c>
      <c r="B84" s="19" t="s">
        <v>78</v>
      </c>
      <c r="C84" s="19" t="s">
        <v>75</v>
      </c>
      <c r="D84" s="12" t="s">
        <v>340</v>
      </c>
      <c r="E84" s="14" t="s">
        <v>52</v>
      </c>
      <c r="F84" s="93">
        <f>F85</f>
        <v>10183</v>
      </c>
      <c r="G84" s="93"/>
    </row>
    <row r="85" spans="1:7" ht="25.5">
      <c r="A85" s="22" t="s">
        <v>55</v>
      </c>
      <c r="B85" s="19" t="s">
        <v>78</v>
      </c>
      <c r="C85" s="19" t="s">
        <v>75</v>
      </c>
      <c r="D85" s="12" t="s">
        <v>340</v>
      </c>
      <c r="E85" s="14" t="s">
        <v>98</v>
      </c>
      <c r="F85" s="93">
        <f>прил8!G53</f>
        <v>10183</v>
      </c>
      <c r="G85" s="93"/>
    </row>
    <row r="86" spans="1:7" ht="12.75">
      <c r="A86" s="47" t="s">
        <v>39</v>
      </c>
      <c r="B86" s="19" t="s">
        <v>78</v>
      </c>
      <c r="C86" s="19" t="s">
        <v>75</v>
      </c>
      <c r="D86" s="12" t="s">
        <v>340</v>
      </c>
      <c r="E86" s="14" t="s">
        <v>36</v>
      </c>
      <c r="F86" s="93">
        <f>F87</f>
        <v>250</v>
      </c>
      <c r="G86" s="93"/>
    </row>
    <row r="87" spans="1:7" ht="25.5">
      <c r="A87" s="47" t="s">
        <v>42</v>
      </c>
      <c r="B87" s="19" t="s">
        <v>78</v>
      </c>
      <c r="C87" s="19" t="s">
        <v>75</v>
      </c>
      <c r="D87" s="12" t="s">
        <v>340</v>
      </c>
      <c r="E87" s="14" t="s">
        <v>38</v>
      </c>
      <c r="F87" s="93">
        <f>прил8!G55</f>
        <v>250</v>
      </c>
      <c r="G87" s="93"/>
    </row>
    <row r="88" spans="1:7" ht="12.75">
      <c r="A88" s="22" t="s">
        <v>56</v>
      </c>
      <c r="B88" s="19" t="s">
        <v>78</v>
      </c>
      <c r="C88" s="19" t="s">
        <v>75</v>
      </c>
      <c r="D88" s="12" t="s">
        <v>340</v>
      </c>
      <c r="E88" s="14" t="s">
        <v>53</v>
      </c>
      <c r="F88" s="93">
        <f>F90+F89</f>
        <v>1420</v>
      </c>
      <c r="G88" s="93"/>
    </row>
    <row r="89" spans="1:7" ht="12.75">
      <c r="A89" s="47" t="s">
        <v>191</v>
      </c>
      <c r="B89" s="19" t="s">
        <v>78</v>
      </c>
      <c r="C89" s="19" t="s">
        <v>75</v>
      </c>
      <c r="D89" s="12" t="s">
        <v>340</v>
      </c>
      <c r="E89" s="14" t="s">
        <v>192</v>
      </c>
      <c r="F89" s="93">
        <f>прил8!G57</f>
        <v>19</v>
      </c>
      <c r="G89" s="93"/>
    </row>
    <row r="90" spans="1:7" ht="12.75">
      <c r="A90" s="22" t="s">
        <v>57</v>
      </c>
      <c r="B90" s="19" t="s">
        <v>78</v>
      </c>
      <c r="C90" s="19" t="s">
        <v>75</v>
      </c>
      <c r="D90" s="12" t="s">
        <v>340</v>
      </c>
      <c r="E90" s="14" t="s">
        <v>54</v>
      </c>
      <c r="F90" s="93">
        <f>прил8!G58</f>
        <v>1401</v>
      </c>
      <c r="G90" s="93"/>
    </row>
    <row r="91" spans="1:7" ht="63.75">
      <c r="A91" s="22" t="s">
        <v>614</v>
      </c>
      <c r="B91" s="19" t="s">
        <v>78</v>
      </c>
      <c r="C91" s="19" t="s">
        <v>75</v>
      </c>
      <c r="D91" s="12" t="s">
        <v>615</v>
      </c>
      <c r="E91" s="14"/>
      <c r="F91" s="93">
        <f>F92+F94</f>
        <v>3275</v>
      </c>
      <c r="G91" s="93">
        <f>G92+G94</f>
        <v>3275</v>
      </c>
    </row>
    <row r="92" spans="1:7" ht="51">
      <c r="A92" s="22" t="s">
        <v>50</v>
      </c>
      <c r="B92" s="19" t="s">
        <v>78</v>
      </c>
      <c r="C92" s="19" t="s">
        <v>75</v>
      </c>
      <c r="D92" s="12" t="s">
        <v>615</v>
      </c>
      <c r="E92" s="14" t="s">
        <v>49</v>
      </c>
      <c r="F92" s="93">
        <f>F93</f>
        <v>2959</v>
      </c>
      <c r="G92" s="93">
        <f>G93</f>
        <v>2959</v>
      </c>
    </row>
    <row r="93" spans="1:7" ht="25.5">
      <c r="A93" s="22" t="s">
        <v>51</v>
      </c>
      <c r="B93" s="19" t="s">
        <v>78</v>
      </c>
      <c r="C93" s="19" t="s">
        <v>75</v>
      </c>
      <c r="D93" s="12" t="s">
        <v>615</v>
      </c>
      <c r="E93" s="14" t="s">
        <v>96</v>
      </c>
      <c r="F93" s="93">
        <f>прил8!G61</f>
        <v>2959</v>
      </c>
      <c r="G93" s="93">
        <f>прил8!H61</f>
        <v>2959</v>
      </c>
    </row>
    <row r="94" spans="1:7" ht="25.5">
      <c r="A94" s="22" t="s">
        <v>727</v>
      </c>
      <c r="B94" s="19" t="s">
        <v>78</v>
      </c>
      <c r="C94" s="19" t="s">
        <v>75</v>
      </c>
      <c r="D94" s="12" t="s">
        <v>615</v>
      </c>
      <c r="E94" s="14" t="s">
        <v>52</v>
      </c>
      <c r="F94" s="93">
        <f>F95</f>
        <v>316</v>
      </c>
      <c r="G94" s="93">
        <f>G95</f>
        <v>316</v>
      </c>
    </row>
    <row r="95" spans="1:7" ht="25.5">
      <c r="A95" s="22" t="s">
        <v>55</v>
      </c>
      <c r="B95" s="19" t="s">
        <v>78</v>
      </c>
      <c r="C95" s="19" t="s">
        <v>75</v>
      </c>
      <c r="D95" s="12" t="s">
        <v>615</v>
      </c>
      <c r="E95" s="14" t="s">
        <v>98</v>
      </c>
      <c r="F95" s="93">
        <f>прил8!G63</f>
        <v>316</v>
      </c>
      <c r="G95" s="93">
        <f>прил8!H63</f>
        <v>316</v>
      </c>
    </row>
    <row r="96" spans="1:7" ht="76.5">
      <c r="A96" s="22" t="s">
        <v>616</v>
      </c>
      <c r="B96" s="19" t="s">
        <v>78</v>
      </c>
      <c r="C96" s="19" t="s">
        <v>75</v>
      </c>
      <c r="D96" s="12" t="s">
        <v>617</v>
      </c>
      <c r="E96" s="14"/>
      <c r="F96" s="93">
        <f>F97+F99</f>
        <v>8186</v>
      </c>
      <c r="G96" s="93">
        <f>G97+G99</f>
        <v>8186</v>
      </c>
    </row>
    <row r="97" spans="1:7" ht="51">
      <c r="A97" s="22" t="s">
        <v>50</v>
      </c>
      <c r="B97" s="19" t="s">
        <v>78</v>
      </c>
      <c r="C97" s="19" t="s">
        <v>75</v>
      </c>
      <c r="D97" s="12" t="s">
        <v>617</v>
      </c>
      <c r="E97" s="14" t="s">
        <v>49</v>
      </c>
      <c r="F97" s="93">
        <f>F98</f>
        <v>7468</v>
      </c>
      <c r="G97" s="93">
        <f>G98</f>
        <v>7468</v>
      </c>
    </row>
    <row r="98" spans="1:7" ht="25.5">
      <c r="A98" s="22" t="s">
        <v>51</v>
      </c>
      <c r="B98" s="19" t="s">
        <v>78</v>
      </c>
      <c r="C98" s="19" t="s">
        <v>75</v>
      </c>
      <c r="D98" s="12" t="s">
        <v>617</v>
      </c>
      <c r="E98" s="14" t="s">
        <v>96</v>
      </c>
      <c r="F98" s="93">
        <f>прил8!G66</f>
        <v>7468</v>
      </c>
      <c r="G98" s="93">
        <f>прил8!H66</f>
        <v>7468</v>
      </c>
    </row>
    <row r="99" spans="1:7" ht="25.5">
      <c r="A99" s="22" t="s">
        <v>727</v>
      </c>
      <c r="B99" s="19" t="s">
        <v>78</v>
      </c>
      <c r="C99" s="19" t="s">
        <v>75</v>
      </c>
      <c r="D99" s="12" t="s">
        <v>617</v>
      </c>
      <c r="E99" s="14" t="s">
        <v>52</v>
      </c>
      <c r="F99" s="93">
        <f>F100</f>
        <v>718</v>
      </c>
      <c r="G99" s="93">
        <f>G100</f>
        <v>718</v>
      </c>
    </row>
    <row r="100" spans="1:7" ht="25.5">
      <c r="A100" s="22" t="s">
        <v>55</v>
      </c>
      <c r="B100" s="19" t="s">
        <v>78</v>
      </c>
      <c r="C100" s="19" t="s">
        <v>75</v>
      </c>
      <c r="D100" s="12" t="s">
        <v>617</v>
      </c>
      <c r="E100" s="14" t="s">
        <v>98</v>
      </c>
      <c r="F100" s="93">
        <f>прил8!G68</f>
        <v>718</v>
      </c>
      <c r="G100" s="93">
        <f>прил8!H68</f>
        <v>718</v>
      </c>
    </row>
    <row r="101" spans="1:7" ht="63.75">
      <c r="A101" s="22" t="s">
        <v>342</v>
      </c>
      <c r="B101" s="14" t="s">
        <v>78</v>
      </c>
      <c r="C101" s="14" t="s">
        <v>75</v>
      </c>
      <c r="D101" s="14" t="s">
        <v>571</v>
      </c>
      <c r="E101" s="14"/>
      <c r="F101" s="93">
        <f>F102</f>
        <v>571</v>
      </c>
      <c r="G101" s="93">
        <f>G102</f>
        <v>0</v>
      </c>
    </row>
    <row r="102" spans="1:7" ht="12.75">
      <c r="A102" s="22" t="s">
        <v>184</v>
      </c>
      <c r="B102" s="14" t="s">
        <v>78</v>
      </c>
      <c r="C102" s="14" t="s">
        <v>75</v>
      </c>
      <c r="D102" s="14" t="s">
        <v>571</v>
      </c>
      <c r="E102" s="14" t="s">
        <v>182</v>
      </c>
      <c r="F102" s="93">
        <f>F103</f>
        <v>571</v>
      </c>
      <c r="G102" s="93">
        <f>G103</f>
        <v>0</v>
      </c>
    </row>
    <row r="103" spans="1:7" ht="12.75">
      <c r="A103" s="22" t="s">
        <v>185</v>
      </c>
      <c r="B103" s="14" t="s">
        <v>78</v>
      </c>
      <c r="C103" s="14" t="s">
        <v>75</v>
      </c>
      <c r="D103" s="14" t="s">
        <v>571</v>
      </c>
      <c r="E103" s="14" t="s">
        <v>183</v>
      </c>
      <c r="F103" s="93">
        <f>прил8!G71</f>
        <v>571</v>
      </c>
      <c r="G103" s="93">
        <f>прил8!H71</f>
        <v>0</v>
      </c>
    </row>
    <row r="104" spans="1:7" ht="12.75">
      <c r="A104" s="47" t="s">
        <v>584</v>
      </c>
      <c r="B104" s="19" t="s">
        <v>78</v>
      </c>
      <c r="C104" s="19" t="s">
        <v>75</v>
      </c>
      <c r="D104" s="12" t="s">
        <v>585</v>
      </c>
      <c r="E104" s="14"/>
      <c r="F104" s="93">
        <f>F105</f>
        <v>2499</v>
      </c>
      <c r="G104" s="93">
        <f>G105</f>
        <v>2499</v>
      </c>
    </row>
    <row r="105" spans="1:7" ht="51">
      <c r="A105" s="47" t="s">
        <v>603</v>
      </c>
      <c r="B105" s="19" t="s">
        <v>78</v>
      </c>
      <c r="C105" s="19" t="s">
        <v>75</v>
      </c>
      <c r="D105" s="12" t="s">
        <v>588</v>
      </c>
      <c r="E105" s="14"/>
      <c r="F105" s="93">
        <f>F106</f>
        <v>2499</v>
      </c>
      <c r="G105" s="93">
        <f>G106</f>
        <v>2499</v>
      </c>
    </row>
    <row r="106" spans="1:7" ht="25.5">
      <c r="A106" s="7" t="s">
        <v>341</v>
      </c>
      <c r="B106" s="14" t="s">
        <v>78</v>
      </c>
      <c r="C106" s="14" t="s">
        <v>75</v>
      </c>
      <c r="D106" s="14" t="s">
        <v>579</v>
      </c>
      <c r="E106" s="14"/>
      <c r="F106" s="123">
        <f>F107+F109</f>
        <v>2499</v>
      </c>
      <c r="G106" s="123">
        <f>G107+G109</f>
        <v>2499</v>
      </c>
    </row>
    <row r="107" spans="1:7" ht="51">
      <c r="A107" s="22" t="s">
        <v>50</v>
      </c>
      <c r="B107" s="14" t="s">
        <v>78</v>
      </c>
      <c r="C107" s="14" t="s">
        <v>75</v>
      </c>
      <c r="D107" s="14" t="s">
        <v>579</v>
      </c>
      <c r="E107" s="14" t="s">
        <v>49</v>
      </c>
      <c r="F107" s="123">
        <f>F108</f>
        <v>2095</v>
      </c>
      <c r="G107" s="123">
        <f>G108</f>
        <v>2095</v>
      </c>
    </row>
    <row r="108" spans="1:7" ht="25.5">
      <c r="A108" s="22" t="s">
        <v>51</v>
      </c>
      <c r="B108" s="14" t="s">
        <v>78</v>
      </c>
      <c r="C108" s="14" t="s">
        <v>75</v>
      </c>
      <c r="D108" s="14" t="s">
        <v>579</v>
      </c>
      <c r="E108" s="14" t="s">
        <v>96</v>
      </c>
      <c r="F108" s="123">
        <f>прил8!G76</f>
        <v>2095</v>
      </c>
      <c r="G108" s="123">
        <f>прил8!H76</f>
        <v>2095</v>
      </c>
    </row>
    <row r="109" spans="1:7" ht="25.5">
      <c r="A109" s="22" t="s">
        <v>727</v>
      </c>
      <c r="B109" s="14" t="s">
        <v>78</v>
      </c>
      <c r="C109" s="14" t="s">
        <v>75</v>
      </c>
      <c r="D109" s="14" t="s">
        <v>579</v>
      </c>
      <c r="E109" s="14" t="s">
        <v>52</v>
      </c>
      <c r="F109" s="123">
        <f>F110</f>
        <v>404</v>
      </c>
      <c r="G109" s="123">
        <f>G110</f>
        <v>404</v>
      </c>
    </row>
    <row r="110" spans="1:7" ht="25.5">
      <c r="A110" s="22" t="s">
        <v>55</v>
      </c>
      <c r="B110" s="14" t="s">
        <v>78</v>
      </c>
      <c r="C110" s="14" t="s">
        <v>75</v>
      </c>
      <c r="D110" s="14" t="s">
        <v>579</v>
      </c>
      <c r="E110" s="14" t="s">
        <v>98</v>
      </c>
      <c r="F110" s="93">
        <f>прил8!G78</f>
        <v>404</v>
      </c>
      <c r="G110" s="93">
        <f>прил8!H78</f>
        <v>404</v>
      </c>
    </row>
    <row r="111" spans="1:7" ht="38.25">
      <c r="A111" s="104" t="s">
        <v>170</v>
      </c>
      <c r="B111" s="14" t="s">
        <v>78</v>
      </c>
      <c r="C111" s="19" t="s">
        <v>75</v>
      </c>
      <c r="D111" s="12" t="s">
        <v>352</v>
      </c>
      <c r="E111" s="10"/>
      <c r="F111" s="122">
        <f aca="true" t="shared" si="0" ref="F111:G113">F112</f>
        <v>1885</v>
      </c>
      <c r="G111" s="122">
        <f t="shared" si="0"/>
        <v>1885</v>
      </c>
    </row>
    <row r="112" spans="1:7" ht="12.75">
      <c r="A112" s="104" t="s">
        <v>171</v>
      </c>
      <c r="B112" s="14" t="s">
        <v>78</v>
      </c>
      <c r="C112" s="19" t="s">
        <v>75</v>
      </c>
      <c r="D112" s="12" t="s">
        <v>367</v>
      </c>
      <c r="E112" s="10"/>
      <c r="F112" s="122">
        <f t="shared" si="0"/>
        <v>1885</v>
      </c>
      <c r="G112" s="122">
        <f t="shared" si="0"/>
        <v>1885</v>
      </c>
    </row>
    <row r="113" spans="1:7" ht="25.5">
      <c r="A113" s="104" t="s">
        <v>228</v>
      </c>
      <c r="B113" s="14" t="s">
        <v>78</v>
      </c>
      <c r="C113" s="19" t="s">
        <v>75</v>
      </c>
      <c r="D113" s="16" t="s">
        <v>368</v>
      </c>
      <c r="E113" s="10"/>
      <c r="F113" s="122">
        <f t="shared" si="0"/>
        <v>1885</v>
      </c>
      <c r="G113" s="122">
        <f t="shared" si="0"/>
        <v>1885</v>
      </c>
    </row>
    <row r="114" spans="1:7" ht="38.25">
      <c r="A114" s="7" t="s">
        <v>379</v>
      </c>
      <c r="B114" s="14" t="s">
        <v>78</v>
      </c>
      <c r="C114" s="43" t="s">
        <v>75</v>
      </c>
      <c r="D114" s="16" t="s">
        <v>378</v>
      </c>
      <c r="E114" s="17"/>
      <c r="F114" s="127">
        <f>F115+F117</f>
        <v>1885</v>
      </c>
      <c r="G114" s="127">
        <f>G115+G117</f>
        <v>1885</v>
      </c>
    </row>
    <row r="115" spans="1:7" ht="51">
      <c r="A115" s="22" t="s">
        <v>50</v>
      </c>
      <c r="B115" s="14" t="s">
        <v>78</v>
      </c>
      <c r="C115" s="43" t="s">
        <v>75</v>
      </c>
      <c r="D115" s="16" t="s">
        <v>378</v>
      </c>
      <c r="E115" s="17" t="s">
        <v>49</v>
      </c>
      <c r="F115" s="127">
        <f>F116</f>
        <v>1804</v>
      </c>
      <c r="G115" s="127">
        <f>G116</f>
        <v>1804</v>
      </c>
    </row>
    <row r="116" spans="1:7" ht="25.5">
      <c r="A116" s="22" t="s">
        <v>51</v>
      </c>
      <c r="B116" s="14" t="s">
        <v>78</v>
      </c>
      <c r="C116" s="43" t="s">
        <v>75</v>
      </c>
      <c r="D116" s="16" t="s">
        <v>378</v>
      </c>
      <c r="E116" s="17" t="s">
        <v>96</v>
      </c>
      <c r="F116" s="127">
        <f>прил8!G84</f>
        <v>1804</v>
      </c>
      <c r="G116" s="127">
        <f>прил8!H84</f>
        <v>1804</v>
      </c>
    </row>
    <row r="117" spans="1:7" ht="25.5">
      <c r="A117" s="22" t="s">
        <v>727</v>
      </c>
      <c r="B117" s="14" t="s">
        <v>78</v>
      </c>
      <c r="C117" s="43" t="s">
        <v>75</v>
      </c>
      <c r="D117" s="16" t="s">
        <v>378</v>
      </c>
      <c r="E117" s="17" t="s">
        <v>52</v>
      </c>
      <c r="F117" s="127">
        <f>F118</f>
        <v>81</v>
      </c>
      <c r="G117" s="127">
        <f>G118</f>
        <v>81</v>
      </c>
    </row>
    <row r="118" spans="1:7" ht="25.5">
      <c r="A118" s="22" t="s">
        <v>55</v>
      </c>
      <c r="B118" s="14" t="s">
        <v>78</v>
      </c>
      <c r="C118" s="43" t="s">
        <v>75</v>
      </c>
      <c r="D118" s="16" t="s">
        <v>378</v>
      </c>
      <c r="E118" s="17" t="s">
        <v>98</v>
      </c>
      <c r="F118" s="127">
        <f>прил8!G86</f>
        <v>81</v>
      </c>
      <c r="G118" s="127">
        <f>прил8!H86</f>
        <v>81</v>
      </c>
    </row>
    <row r="119" spans="1:7" ht="38.25">
      <c r="A119" s="7" t="s">
        <v>1</v>
      </c>
      <c r="B119" s="14" t="s">
        <v>78</v>
      </c>
      <c r="C119" s="43" t="s">
        <v>75</v>
      </c>
      <c r="D119" s="16" t="s">
        <v>452</v>
      </c>
      <c r="E119" s="17"/>
      <c r="F119" s="127">
        <f>F120</f>
        <v>270</v>
      </c>
      <c r="G119" s="127"/>
    </row>
    <row r="120" spans="1:7" ht="12.75">
      <c r="A120" s="22" t="s">
        <v>5</v>
      </c>
      <c r="B120" s="14" t="s">
        <v>78</v>
      </c>
      <c r="C120" s="43" t="s">
        <v>75</v>
      </c>
      <c r="D120" s="16" t="s">
        <v>457</v>
      </c>
      <c r="E120" s="17"/>
      <c r="F120" s="127">
        <f>F121</f>
        <v>270</v>
      </c>
      <c r="G120" s="127"/>
    </row>
    <row r="121" spans="1:7" ht="38.25">
      <c r="A121" s="22" t="s">
        <v>554</v>
      </c>
      <c r="B121" s="14" t="s">
        <v>78</v>
      </c>
      <c r="C121" s="43" t="s">
        <v>75</v>
      </c>
      <c r="D121" s="16" t="s">
        <v>462</v>
      </c>
      <c r="E121" s="10"/>
      <c r="F121" s="122">
        <f>F122</f>
        <v>270</v>
      </c>
      <c r="G121" s="122"/>
    </row>
    <row r="122" spans="1:7" ht="12.75">
      <c r="A122" s="22" t="s">
        <v>461</v>
      </c>
      <c r="B122" s="14" t="s">
        <v>78</v>
      </c>
      <c r="C122" s="43" t="s">
        <v>75</v>
      </c>
      <c r="D122" s="16" t="s">
        <v>460</v>
      </c>
      <c r="E122" s="10"/>
      <c r="F122" s="122">
        <f>F123</f>
        <v>270</v>
      </c>
      <c r="G122" s="122"/>
    </row>
    <row r="123" spans="1:7" ht="25.5">
      <c r="A123" s="22" t="s">
        <v>727</v>
      </c>
      <c r="B123" s="14" t="s">
        <v>78</v>
      </c>
      <c r="C123" s="43" t="s">
        <v>75</v>
      </c>
      <c r="D123" s="16" t="s">
        <v>460</v>
      </c>
      <c r="E123" s="10">
        <v>200</v>
      </c>
      <c r="F123" s="122">
        <f>F124</f>
        <v>270</v>
      </c>
      <c r="G123" s="122"/>
    </row>
    <row r="124" spans="1:7" ht="25.5">
      <c r="A124" s="22" t="s">
        <v>55</v>
      </c>
      <c r="B124" s="14" t="s">
        <v>78</v>
      </c>
      <c r="C124" s="43" t="s">
        <v>75</v>
      </c>
      <c r="D124" s="16" t="s">
        <v>460</v>
      </c>
      <c r="E124" s="10">
        <v>240</v>
      </c>
      <c r="F124" s="122">
        <f>прил8!G92</f>
        <v>270</v>
      </c>
      <c r="G124" s="122"/>
    </row>
    <row r="125" spans="1:7" ht="51">
      <c r="A125" s="47" t="s">
        <v>187</v>
      </c>
      <c r="B125" s="14" t="s">
        <v>78</v>
      </c>
      <c r="C125" s="43" t="s">
        <v>75</v>
      </c>
      <c r="D125" s="16" t="s">
        <v>471</v>
      </c>
      <c r="E125" s="10"/>
      <c r="F125" s="122">
        <f>F126+F130+F134</f>
        <v>1788</v>
      </c>
      <c r="G125" s="122"/>
    </row>
    <row r="126" spans="1:7" ht="38.25">
      <c r="A126" s="22" t="s">
        <v>553</v>
      </c>
      <c r="B126" s="14" t="s">
        <v>78</v>
      </c>
      <c r="C126" s="43" t="s">
        <v>75</v>
      </c>
      <c r="D126" s="16" t="s">
        <v>472</v>
      </c>
      <c r="E126" s="10"/>
      <c r="F126" s="122">
        <f>F127</f>
        <v>1250</v>
      </c>
      <c r="G126" s="122"/>
    </row>
    <row r="127" spans="1:7" ht="25.5">
      <c r="A127" s="22" t="s">
        <v>474</v>
      </c>
      <c r="B127" s="14" t="s">
        <v>78</v>
      </c>
      <c r="C127" s="43" t="s">
        <v>75</v>
      </c>
      <c r="D127" s="16" t="s">
        <v>473</v>
      </c>
      <c r="E127" s="10"/>
      <c r="F127" s="122">
        <f>F128</f>
        <v>1250</v>
      </c>
      <c r="G127" s="122"/>
    </row>
    <row r="128" spans="1:7" ht="25.5">
      <c r="A128" s="22" t="s">
        <v>727</v>
      </c>
      <c r="B128" s="14" t="s">
        <v>78</v>
      </c>
      <c r="C128" s="43" t="s">
        <v>75</v>
      </c>
      <c r="D128" s="16" t="s">
        <v>473</v>
      </c>
      <c r="E128" s="10">
        <v>200</v>
      </c>
      <c r="F128" s="122">
        <f>F129</f>
        <v>1250</v>
      </c>
      <c r="G128" s="122"/>
    </row>
    <row r="129" spans="1:7" ht="25.5">
      <c r="A129" s="22" t="s">
        <v>55</v>
      </c>
      <c r="B129" s="14" t="s">
        <v>78</v>
      </c>
      <c r="C129" s="43" t="s">
        <v>75</v>
      </c>
      <c r="D129" s="16" t="s">
        <v>473</v>
      </c>
      <c r="E129" s="10">
        <v>240</v>
      </c>
      <c r="F129" s="122">
        <f>прил8!G97</f>
        <v>1250</v>
      </c>
      <c r="G129" s="122"/>
    </row>
    <row r="130" spans="1:7" ht="38.25">
      <c r="A130" s="22" t="s">
        <v>564</v>
      </c>
      <c r="B130" s="14" t="s">
        <v>78</v>
      </c>
      <c r="C130" s="43" t="s">
        <v>75</v>
      </c>
      <c r="D130" s="16" t="s">
        <v>475</v>
      </c>
      <c r="E130" s="10"/>
      <c r="F130" s="122">
        <f>F131</f>
        <v>438</v>
      </c>
      <c r="G130" s="122"/>
    </row>
    <row r="131" spans="1:7" ht="25.5">
      <c r="A131" s="22" t="s">
        <v>474</v>
      </c>
      <c r="B131" s="14" t="s">
        <v>78</v>
      </c>
      <c r="C131" s="43" t="s">
        <v>75</v>
      </c>
      <c r="D131" s="16" t="s">
        <v>476</v>
      </c>
      <c r="E131" s="10"/>
      <c r="F131" s="122">
        <f>F132</f>
        <v>438</v>
      </c>
      <c r="G131" s="122"/>
    </row>
    <row r="132" spans="1:7" ht="25.5">
      <c r="A132" s="22" t="s">
        <v>727</v>
      </c>
      <c r="B132" s="14" t="s">
        <v>78</v>
      </c>
      <c r="C132" s="43" t="s">
        <v>75</v>
      </c>
      <c r="D132" s="16" t="s">
        <v>476</v>
      </c>
      <c r="E132" s="10">
        <v>200</v>
      </c>
      <c r="F132" s="122">
        <f>F133</f>
        <v>438</v>
      </c>
      <c r="G132" s="122"/>
    </row>
    <row r="133" spans="1:7" ht="25.5">
      <c r="A133" s="22" t="s">
        <v>55</v>
      </c>
      <c r="B133" s="14" t="s">
        <v>78</v>
      </c>
      <c r="C133" s="43" t="s">
        <v>75</v>
      </c>
      <c r="D133" s="16" t="s">
        <v>476</v>
      </c>
      <c r="E133" s="10">
        <v>240</v>
      </c>
      <c r="F133" s="122">
        <f>прил8!G101</f>
        <v>438</v>
      </c>
      <c r="G133" s="122"/>
    </row>
    <row r="134" spans="1:7" ht="51">
      <c r="A134" s="22" t="s">
        <v>215</v>
      </c>
      <c r="B134" s="14" t="s">
        <v>78</v>
      </c>
      <c r="C134" s="43" t="s">
        <v>75</v>
      </c>
      <c r="D134" s="16" t="s">
        <v>479</v>
      </c>
      <c r="E134" s="10"/>
      <c r="F134" s="122">
        <f>F135</f>
        <v>100</v>
      </c>
      <c r="G134" s="122"/>
    </row>
    <row r="135" spans="1:7" ht="25.5">
      <c r="A135" s="22" t="s">
        <v>474</v>
      </c>
      <c r="B135" s="14" t="s">
        <v>78</v>
      </c>
      <c r="C135" s="43" t="s">
        <v>75</v>
      </c>
      <c r="D135" s="16" t="s">
        <v>480</v>
      </c>
      <c r="E135" s="10"/>
      <c r="F135" s="122">
        <f>F136</f>
        <v>100</v>
      </c>
      <c r="G135" s="122"/>
    </row>
    <row r="136" spans="1:7" ht="25.5">
      <c r="A136" s="22" t="s">
        <v>727</v>
      </c>
      <c r="B136" s="14" t="s">
        <v>78</v>
      </c>
      <c r="C136" s="43" t="s">
        <v>75</v>
      </c>
      <c r="D136" s="16" t="s">
        <v>480</v>
      </c>
      <c r="E136" s="10">
        <v>200</v>
      </c>
      <c r="F136" s="122">
        <f>F137</f>
        <v>100</v>
      </c>
      <c r="G136" s="122"/>
    </row>
    <row r="137" spans="1:7" ht="25.5">
      <c r="A137" s="22" t="s">
        <v>55</v>
      </c>
      <c r="B137" s="14" t="s">
        <v>78</v>
      </c>
      <c r="C137" s="43" t="s">
        <v>75</v>
      </c>
      <c r="D137" s="16" t="s">
        <v>480</v>
      </c>
      <c r="E137" s="10">
        <v>240</v>
      </c>
      <c r="F137" s="122">
        <f>прил8!G105</f>
        <v>100</v>
      </c>
      <c r="G137" s="122"/>
    </row>
    <row r="138" spans="1:7" s="65" customFormat="1" ht="38.25">
      <c r="A138" s="13" t="s">
        <v>101</v>
      </c>
      <c r="B138" s="27" t="s">
        <v>78</v>
      </c>
      <c r="C138" s="27" t="s">
        <v>76</v>
      </c>
      <c r="D138" s="32"/>
      <c r="E138" s="27"/>
      <c r="F138" s="140">
        <f>F139+F158</f>
        <v>21185</v>
      </c>
      <c r="G138" s="140"/>
    </row>
    <row r="139" spans="1:7" s="65" customFormat="1" ht="38.25">
      <c r="A139" s="7" t="s">
        <v>162</v>
      </c>
      <c r="B139" s="19" t="s">
        <v>78</v>
      </c>
      <c r="C139" s="19" t="s">
        <v>76</v>
      </c>
      <c r="D139" s="16" t="s">
        <v>310</v>
      </c>
      <c r="E139" s="19"/>
      <c r="F139" s="128">
        <f>F140+F144+F149</f>
        <v>18023</v>
      </c>
      <c r="G139" s="128"/>
    </row>
    <row r="140" spans="1:7" s="65" customFormat="1" ht="12.75">
      <c r="A140" s="7" t="s">
        <v>166</v>
      </c>
      <c r="B140" s="19" t="s">
        <v>78</v>
      </c>
      <c r="C140" s="19" t="s">
        <v>76</v>
      </c>
      <c r="D140" s="12" t="s">
        <v>320</v>
      </c>
      <c r="E140" s="19"/>
      <c r="F140" s="128">
        <f>F141</f>
        <v>70</v>
      </c>
      <c r="G140" s="128"/>
    </row>
    <row r="141" spans="1:7" s="65" customFormat="1" ht="38.25">
      <c r="A141" s="44" t="s">
        <v>242</v>
      </c>
      <c r="B141" s="19" t="s">
        <v>78</v>
      </c>
      <c r="C141" s="19" t="s">
        <v>76</v>
      </c>
      <c r="D141" s="12" t="s">
        <v>323</v>
      </c>
      <c r="E141" s="19"/>
      <c r="F141" s="128">
        <f>F142</f>
        <v>70</v>
      </c>
      <c r="G141" s="128"/>
    </row>
    <row r="142" spans="1:7" s="65" customFormat="1" ht="25.5">
      <c r="A142" s="22" t="s">
        <v>727</v>
      </c>
      <c r="B142" s="19" t="s">
        <v>78</v>
      </c>
      <c r="C142" s="19" t="s">
        <v>76</v>
      </c>
      <c r="D142" s="12" t="s">
        <v>324</v>
      </c>
      <c r="E142" s="19" t="s">
        <v>52</v>
      </c>
      <c r="F142" s="128">
        <f>F143</f>
        <v>70</v>
      </c>
      <c r="G142" s="128"/>
    </row>
    <row r="143" spans="1:7" s="65" customFormat="1" ht="25.5">
      <c r="A143" s="22" t="s">
        <v>55</v>
      </c>
      <c r="B143" s="19" t="s">
        <v>78</v>
      </c>
      <c r="C143" s="19" t="s">
        <v>76</v>
      </c>
      <c r="D143" s="12" t="s">
        <v>324</v>
      </c>
      <c r="E143" s="19" t="s">
        <v>98</v>
      </c>
      <c r="F143" s="128">
        <f>прил8!G1045</f>
        <v>70</v>
      </c>
      <c r="G143" s="128"/>
    </row>
    <row r="144" spans="1:7" ht="51">
      <c r="A144" s="22" t="s">
        <v>178</v>
      </c>
      <c r="B144" s="19" t="s">
        <v>78</v>
      </c>
      <c r="C144" s="19" t="s">
        <v>76</v>
      </c>
      <c r="D144" s="45" t="s">
        <v>325</v>
      </c>
      <c r="E144" s="10"/>
      <c r="F144" s="122">
        <f>F145</f>
        <v>865</v>
      </c>
      <c r="G144" s="122"/>
    </row>
    <row r="145" spans="1:7" ht="25.5">
      <c r="A145" s="77" t="s">
        <v>330</v>
      </c>
      <c r="B145" s="19" t="s">
        <v>78</v>
      </c>
      <c r="C145" s="19" t="s">
        <v>76</v>
      </c>
      <c r="D145" s="12" t="s">
        <v>331</v>
      </c>
      <c r="E145" s="10"/>
      <c r="F145" s="122">
        <f>F146</f>
        <v>865</v>
      </c>
      <c r="G145" s="122"/>
    </row>
    <row r="146" spans="1:7" ht="12.75">
      <c r="A146" s="77" t="s">
        <v>95</v>
      </c>
      <c r="B146" s="19" t="s">
        <v>78</v>
      </c>
      <c r="C146" s="19" t="s">
        <v>76</v>
      </c>
      <c r="D146" s="12" t="s">
        <v>332</v>
      </c>
      <c r="E146" s="10"/>
      <c r="F146" s="122">
        <f>F147</f>
        <v>865</v>
      </c>
      <c r="G146" s="122"/>
    </row>
    <row r="147" spans="1:7" ht="25.5">
      <c r="A147" s="22" t="s">
        <v>727</v>
      </c>
      <c r="B147" s="19" t="s">
        <v>78</v>
      </c>
      <c r="C147" s="19" t="s">
        <v>76</v>
      </c>
      <c r="D147" s="12" t="s">
        <v>332</v>
      </c>
      <c r="E147" s="10">
        <v>200</v>
      </c>
      <c r="F147" s="122">
        <f>F148</f>
        <v>865</v>
      </c>
      <c r="G147" s="122"/>
    </row>
    <row r="148" spans="1:7" ht="25.5">
      <c r="A148" s="22" t="s">
        <v>55</v>
      </c>
      <c r="B148" s="19" t="s">
        <v>78</v>
      </c>
      <c r="C148" s="19" t="s">
        <v>76</v>
      </c>
      <c r="D148" s="12" t="s">
        <v>332</v>
      </c>
      <c r="E148" s="10">
        <v>240</v>
      </c>
      <c r="F148" s="122">
        <f>прил8!G1050</f>
        <v>865</v>
      </c>
      <c r="G148" s="122"/>
    </row>
    <row r="149" spans="1:7" ht="12.75">
      <c r="A149" s="22" t="s">
        <v>167</v>
      </c>
      <c r="B149" s="19" t="s">
        <v>78</v>
      </c>
      <c r="C149" s="19" t="s">
        <v>76</v>
      </c>
      <c r="D149" s="12" t="s">
        <v>338</v>
      </c>
      <c r="E149" s="10"/>
      <c r="F149" s="122">
        <f>F150</f>
        <v>17088</v>
      </c>
      <c r="G149" s="122"/>
    </row>
    <row r="150" spans="1:7" ht="38.25">
      <c r="A150" s="22" t="s">
        <v>513</v>
      </c>
      <c r="B150" s="19" t="s">
        <v>78</v>
      </c>
      <c r="C150" s="19" t="s">
        <v>76</v>
      </c>
      <c r="D150" s="12" t="s">
        <v>339</v>
      </c>
      <c r="E150" s="10"/>
      <c r="F150" s="122">
        <f>F151</f>
        <v>17088</v>
      </c>
      <c r="G150" s="122"/>
    </row>
    <row r="151" spans="1:7" ht="12.75">
      <c r="A151" s="7" t="s">
        <v>95</v>
      </c>
      <c r="B151" s="19" t="s">
        <v>78</v>
      </c>
      <c r="C151" s="19" t="s">
        <v>76</v>
      </c>
      <c r="D151" s="12" t="s">
        <v>340</v>
      </c>
      <c r="E151" s="10"/>
      <c r="F151" s="122">
        <f>F152+F154+F156</f>
        <v>17088</v>
      </c>
      <c r="G151" s="122"/>
    </row>
    <row r="152" spans="1:7" ht="51">
      <c r="A152" s="22" t="s">
        <v>50</v>
      </c>
      <c r="B152" s="19" t="s">
        <v>78</v>
      </c>
      <c r="C152" s="19" t="s">
        <v>76</v>
      </c>
      <c r="D152" s="12" t="s">
        <v>340</v>
      </c>
      <c r="E152" s="14" t="s">
        <v>49</v>
      </c>
      <c r="F152" s="93">
        <f>F153</f>
        <v>15862</v>
      </c>
      <c r="G152" s="93"/>
    </row>
    <row r="153" spans="1:7" ht="25.5">
      <c r="A153" s="22" t="s">
        <v>51</v>
      </c>
      <c r="B153" s="19" t="s">
        <v>78</v>
      </c>
      <c r="C153" s="19" t="s">
        <v>76</v>
      </c>
      <c r="D153" s="12" t="s">
        <v>340</v>
      </c>
      <c r="E153" s="14" t="s">
        <v>96</v>
      </c>
      <c r="F153" s="93">
        <f>прил8!G1055</f>
        <v>15862</v>
      </c>
      <c r="G153" s="93"/>
    </row>
    <row r="154" spans="1:7" ht="25.5">
      <c r="A154" s="22" t="s">
        <v>727</v>
      </c>
      <c r="B154" s="19" t="s">
        <v>78</v>
      </c>
      <c r="C154" s="19" t="s">
        <v>76</v>
      </c>
      <c r="D154" s="12" t="s">
        <v>340</v>
      </c>
      <c r="E154" s="14" t="s">
        <v>52</v>
      </c>
      <c r="F154" s="93">
        <f>F155</f>
        <v>1216</v>
      </c>
      <c r="G154" s="93"/>
    </row>
    <row r="155" spans="1:7" ht="25.5">
      <c r="A155" s="22" t="s">
        <v>55</v>
      </c>
      <c r="B155" s="19" t="s">
        <v>78</v>
      </c>
      <c r="C155" s="19" t="s">
        <v>76</v>
      </c>
      <c r="D155" s="12" t="s">
        <v>340</v>
      </c>
      <c r="E155" s="14" t="s">
        <v>98</v>
      </c>
      <c r="F155" s="93">
        <f>прил8!G1057</f>
        <v>1216</v>
      </c>
      <c r="G155" s="93"/>
    </row>
    <row r="156" spans="1:7" ht="12.75">
      <c r="A156" s="22" t="s">
        <v>56</v>
      </c>
      <c r="B156" s="19" t="s">
        <v>78</v>
      </c>
      <c r="C156" s="19" t="s">
        <v>76</v>
      </c>
      <c r="D156" s="12" t="s">
        <v>340</v>
      </c>
      <c r="E156" s="14" t="s">
        <v>53</v>
      </c>
      <c r="F156" s="93">
        <f>F157</f>
        <v>10</v>
      </c>
      <c r="G156" s="93"/>
    </row>
    <row r="157" spans="1:7" ht="12.75">
      <c r="A157" s="22" t="s">
        <v>57</v>
      </c>
      <c r="B157" s="19" t="s">
        <v>78</v>
      </c>
      <c r="C157" s="19" t="s">
        <v>76</v>
      </c>
      <c r="D157" s="12" t="s">
        <v>340</v>
      </c>
      <c r="E157" s="14" t="s">
        <v>54</v>
      </c>
      <c r="F157" s="93">
        <f>прил8!G1059</f>
        <v>10</v>
      </c>
      <c r="G157" s="93"/>
    </row>
    <row r="158" spans="1:7" ht="25.5">
      <c r="A158" s="7" t="s">
        <v>99</v>
      </c>
      <c r="B158" s="19" t="s">
        <v>78</v>
      </c>
      <c r="C158" s="19" t="s">
        <v>76</v>
      </c>
      <c r="D158" s="16" t="s">
        <v>502</v>
      </c>
      <c r="E158" s="19"/>
      <c r="F158" s="128">
        <f>F159+F164</f>
        <v>3162</v>
      </c>
      <c r="G158" s="128"/>
    </row>
    <row r="159" spans="1:7" ht="12.75">
      <c r="A159" s="7" t="s">
        <v>95</v>
      </c>
      <c r="B159" s="19" t="s">
        <v>78</v>
      </c>
      <c r="C159" s="19" t="s">
        <v>76</v>
      </c>
      <c r="D159" s="16" t="s">
        <v>503</v>
      </c>
      <c r="E159" s="19"/>
      <c r="F159" s="128">
        <f>F160+F162</f>
        <v>1799</v>
      </c>
      <c r="G159" s="128"/>
    </row>
    <row r="160" spans="1:7" ht="51">
      <c r="A160" s="22" t="s">
        <v>50</v>
      </c>
      <c r="B160" s="19" t="s">
        <v>78</v>
      </c>
      <c r="C160" s="19" t="s">
        <v>76</v>
      </c>
      <c r="D160" s="16" t="s">
        <v>503</v>
      </c>
      <c r="E160" s="19" t="s">
        <v>49</v>
      </c>
      <c r="F160" s="128">
        <f>F161</f>
        <v>1504</v>
      </c>
      <c r="G160" s="128"/>
    </row>
    <row r="161" spans="1:7" ht="25.5">
      <c r="A161" s="22" t="s">
        <v>51</v>
      </c>
      <c r="B161" s="19" t="s">
        <v>78</v>
      </c>
      <c r="C161" s="19" t="s">
        <v>76</v>
      </c>
      <c r="D161" s="16" t="s">
        <v>503</v>
      </c>
      <c r="E161" s="19" t="s">
        <v>96</v>
      </c>
      <c r="F161" s="128">
        <f>прил8!G998</f>
        <v>1504</v>
      </c>
      <c r="G161" s="128"/>
    </row>
    <row r="162" spans="1:7" ht="25.5">
      <c r="A162" s="22" t="s">
        <v>727</v>
      </c>
      <c r="B162" s="19" t="s">
        <v>78</v>
      </c>
      <c r="C162" s="19" t="s">
        <v>76</v>
      </c>
      <c r="D162" s="16" t="s">
        <v>503</v>
      </c>
      <c r="E162" s="19" t="s">
        <v>52</v>
      </c>
      <c r="F162" s="128">
        <f>F163</f>
        <v>295</v>
      </c>
      <c r="G162" s="128"/>
    </row>
    <row r="163" spans="1:7" ht="25.5">
      <c r="A163" s="22" t="s">
        <v>55</v>
      </c>
      <c r="B163" s="14" t="s">
        <v>78</v>
      </c>
      <c r="C163" s="14" t="s">
        <v>76</v>
      </c>
      <c r="D163" s="16" t="s">
        <v>503</v>
      </c>
      <c r="E163" s="14" t="s">
        <v>98</v>
      </c>
      <c r="F163" s="128">
        <f>прил8!G1000</f>
        <v>295</v>
      </c>
      <c r="G163" s="128"/>
    </row>
    <row r="164" spans="1:7" ht="25.5">
      <c r="A164" s="7" t="s">
        <v>24</v>
      </c>
      <c r="B164" s="19" t="s">
        <v>78</v>
      </c>
      <c r="C164" s="19" t="s">
        <v>76</v>
      </c>
      <c r="D164" s="16" t="s">
        <v>505</v>
      </c>
      <c r="E164" s="19"/>
      <c r="F164" s="128">
        <f>F165</f>
        <v>1363</v>
      </c>
      <c r="G164" s="128"/>
    </row>
    <row r="165" spans="1:7" ht="51">
      <c r="A165" s="22" t="s">
        <v>50</v>
      </c>
      <c r="B165" s="19" t="s">
        <v>78</v>
      </c>
      <c r="C165" s="19" t="s">
        <v>76</v>
      </c>
      <c r="D165" s="16" t="s">
        <v>505</v>
      </c>
      <c r="E165" s="19" t="s">
        <v>49</v>
      </c>
      <c r="F165" s="128">
        <f>F166</f>
        <v>1363</v>
      </c>
      <c r="G165" s="128"/>
    </row>
    <row r="166" spans="1:7" ht="25.5">
      <c r="A166" s="22" t="s">
        <v>51</v>
      </c>
      <c r="B166" s="19" t="s">
        <v>78</v>
      </c>
      <c r="C166" s="19" t="s">
        <v>76</v>
      </c>
      <c r="D166" s="16" t="s">
        <v>505</v>
      </c>
      <c r="E166" s="19" t="s">
        <v>96</v>
      </c>
      <c r="F166" s="128">
        <f>прил8!G1003</f>
        <v>1363</v>
      </c>
      <c r="G166" s="128"/>
    </row>
    <row r="167" spans="1:7" s="65" customFormat="1" ht="12.75">
      <c r="A167" s="13" t="s">
        <v>102</v>
      </c>
      <c r="B167" s="27" t="s">
        <v>78</v>
      </c>
      <c r="C167" s="27" t="s">
        <v>68</v>
      </c>
      <c r="D167" s="32"/>
      <c r="E167" s="27"/>
      <c r="F167" s="134">
        <f>F173+F168</f>
        <v>883</v>
      </c>
      <c r="G167" s="134"/>
    </row>
    <row r="168" spans="1:7" s="65" customFormat="1" ht="38.25">
      <c r="A168" s="44" t="s">
        <v>162</v>
      </c>
      <c r="B168" s="19" t="s">
        <v>78</v>
      </c>
      <c r="C168" s="19" t="s">
        <v>68</v>
      </c>
      <c r="D168" s="16" t="s">
        <v>310</v>
      </c>
      <c r="E168" s="14"/>
      <c r="F168" s="93">
        <f>F169</f>
        <v>500</v>
      </c>
      <c r="G168" s="134"/>
    </row>
    <row r="169" spans="1:7" s="65" customFormat="1" ht="12.75">
      <c r="A169" s="7" t="s">
        <v>163</v>
      </c>
      <c r="B169" s="19" t="s">
        <v>78</v>
      </c>
      <c r="C169" s="19" t="s">
        <v>68</v>
      </c>
      <c r="D169" s="16" t="s">
        <v>311</v>
      </c>
      <c r="E169" s="14"/>
      <c r="F169" s="93">
        <f>F170</f>
        <v>500</v>
      </c>
      <c r="G169" s="134"/>
    </row>
    <row r="170" spans="1:7" s="65" customFormat="1" ht="25.5">
      <c r="A170" s="47" t="s">
        <v>26</v>
      </c>
      <c r="B170" s="19" t="s">
        <v>78</v>
      </c>
      <c r="C170" s="19" t="s">
        <v>68</v>
      </c>
      <c r="D170" s="16" t="s">
        <v>606</v>
      </c>
      <c r="E170" s="14"/>
      <c r="F170" s="93">
        <f>F171</f>
        <v>500</v>
      </c>
      <c r="G170" s="134"/>
    </row>
    <row r="171" spans="1:7" s="65" customFormat="1" ht="12.75">
      <c r="A171" s="47" t="s">
        <v>56</v>
      </c>
      <c r="B171" s="19" t="s">
        <v>78</v>
      </c>
      <c r="C171" s="19" t="s">
        <v>68</v>
      </c>
      <c r="D171" s="16" t="s">
        <v>606</v>
      </c>
      <c r="E171" s="19" t="s">
        <v>53</v>
      </c>
      <c r="F171" s="93">
        <f>F172</f>
        <v>500</v>
      </c>
      <c r="G171" s="134"/>
    </row>
    <row r="172" spans="1:7" s="65" customFormat="1" ht="12.75">
      <c r="A172" s="47" t="s">
        <v>103</v>
      </c>
      <c r="B172" s="14" t="s">
        <v>78</v>
      </c>
      <c r="C172" s="14" t="s">
        <v>68</v>
      </c>
      <c r="D172" s="16" t="s">
        <v>606</v>
      </c>
      <c r="E172" s="14" t="s">
        <v>104</v>
      </c>
      <c r="F172" s="93">
        <f>прил8!G111</f>
        <v>500</v>
      </c>
      <c r="G172" s="134"/>
    </row>
    <row r="173" spans="1:7" ht="51">
      <c r="A173" s="7" t="s">
        <v>12</v>
      </c>
      <c r="B173" s="19" t="s">
        <v>78</v>
      </c>
      <c r="C173" s="19" t="s">
        <v>68</v>
      </c>
      <c r="D173" s="16" t="s">
        <v>481</v>
      </c>
      <c r="E173" s="19"/>
      <c r="F173" s="127">
        <f>F174</f>
        <v>383</v>
      </c>
      <c r="G173" s="127"/>
    </row>
    <row r="174" spans="1:7" ht="38.25">
      <c r="A174" s="7" t="s">
        <v>13</v>
      </c>
      <c r="B174" s="19" t="s">
        <v>78</v>
      </c>
      <c r="C174" s="19" t="s">
        <v>68</v>
      </c>
      <c r="D174" s="16" t="s">
        <v>485</v>
      </c>
      <c r="E174" s="19"/>
      <c r="F174" s="127">
        <f>F175</f>
        <v>383</v>
      </c>
      <c r="G174" s="127"/>
    </row>
    <row r="175" spans="1:7" ht="51">
      <c r="A175" s="7" t="s">
        <v>543</v>
      </c>
      <c r="B175" s="19" t="s">
        <v>78</v>
      </c>
      <c r="C175" s="19" t="s">
        <v>68</v>
      </c>
      <c r="D175" s="16" t="s">
        <v>483</v>
      </c>
      <c r="E175" s="19"/>
      <c r="F175" s="127">
        <f>F176</f>
        <v>383</v>
      </c>
      <c r="G175" s="127"/>
    </row>
    <row r="176" spans="1:7" ht="38.25">
      <c r="A176" s="47" t="s">
        <v>25</v>
      </c>
      <c r="B176" s="19" t="s">
        <v>78</v>
      </c>
      <c r="C176" s="19" t="s">
        <v>68</v>
      </c>
      <c r="D176" s="16" t="s">
        <v>484</v>
      </c>
      <c r="E176" s="19"/>
      <c r="F176" s="127">
        <f>F177</f>
        <v>383</v>
      </c>
      <c r="G176" s="127"/>
    </row>
    <row r="177" spans="1:7" ht="12.75">
      <c r="A177" s="47" t="s">
        <v>56</v>
      </c>
      <c r="B177" s="19" t="s">
        <v>78</v>
      </c>
      <c r="C177" s="19" t="s">
        <v>68</v>
      </c>
      <c r="D177" s="16" t="s">
        <v>484</v>
      </c>
      <c r="E177" s="19" t="s">
        <v>53</v>
      </c>
      <c r="F177" s="127">
        <f>F178</f>
        <v>383</v>
      </c>
      <c r="G177" s="127"/>
    </row>
    <row r="178" spans="1:7" ht="12.75">
      <c r="A178" s="47" t="s">
        <v>103</v>
      </c>
      <c r="B178" s="19" t="s">
        <v>78</v>
      </c>
      <c r="C178" s="19" t="s">
        <v>68</v>
      </c>
      <c r="D178" s="16" t="s">
        <v>484</v>
      </c>
      <c r="E178" s="14" t="s">
        <v>104</v>
      </c>
      <c r="F178" s="93">
        <f>прил8!G117</f>
        <v>383</v>
      </c>
      <c r="G178" s="93"/>
    </row>
    <row r="179" spans="1:7" s="65" customFormat="1" ht="12.75">
      <c r="A179" s="70" t="s">
        <v>105</v>
      </c>
      <c r="B179" s="18" t="s">
        <v>78</v>
      </c>
      <c r="C179" s="18" t="s">
        <v>106</v>
      </c>
      <c r="D179" s="18"/>
      <c r="E179" s="18"/>
      <c r="F179" s="133">
        <f>F180+F232+F245</f>
        <v>26796</v>
      </c>
      <c r="G179" s="133">
        <f>G180+G232+G245</f>
        <v>2645</v>
      </c>
    </row>
    <row r="180" spans="1:7" ht="38.25">
      <c r="A180" s="44" t="s">
        <v>162</v>
      </c>
      <c r="B180" s="14" t="s">
        <v>78</v>
      </c>
      <c r="C180" s="14" t="s">
        <v>106</v>
      </c>
      <c r="D180" s="14" t="s">
        <v>310</v>
      </c>
      <c r="E180" s="14"/>
      <c r="F180" s="123">
        <f>F181+F223</f>
        <v>19232</v>
      </c>
      <c r="G180" s="123"/>
    </row>
    <row r="181" spans="1:7" ht="38.25">
      <c r="A181" s="153" t="s">
        <v>165</v>
      </c>
      <c r="B181" s="14" t="s">
        <v>78</v>
      </c>
      <c r="C181" s="14" t="s">
        <v>106</v>
      </c>
      <c r="D181" s="14" t="s">
        <v>317</v>
      </c>
      <c r="E181" s="14"/>
      <c r="F181" s="123">
        <f>F182+F200+F204</f>
        <v>9990</v>
      </c>
      <c r="G181" s="123"/>
    </row>
    <row r="182" spans="1:7" ht="12.75">
      <c r="A182" s="64" t="s">
        <v>240</v>
      </c>
      <c r="B182" s="14" t="s">
        <v>78</v>
      </c>
      <c r="C182" s="14" t="s">
        <v>106</v>
      </c>
      <c r="D182" s="117" t="s">
        <v>318</v>
      </c>
      <c r="E182" s="82"/>
      <c r="F182" s="139">
        <f>F183+F190+F195</f>
        <v>9088</v>
      </c>
      <c r="G182" s="139"/>
    </row>
    <row r="183" spans="1:7" ht="25.5">
      <c r="A183" s="64" t="s">
        <v>300</v>
      </c>
      <c r="B183" s="14" t="s">
        <v>78</v>
      </c>
      <c r="C183" s="14" t="s">
        <v>106</v>
      </c>
      <c r="D183" s="117" t="s">
        <v>319</v>
      </c>
      <c r="E183" s="14"/>
      <c r="F183" s="123">
        <f>F184+F186+F188</f>
        <v>7859</v>
      </c>
      <c r="G183" s="123"/>
    </row>
    <row r="184" spans="1:7" ht="51">
      <c r="A184" s="64" t="s">
        <v>50</v>
      </c>
      <c r="B184" s="14" t="s">
        <v>78</v>
      </c>
      <c r="C184" s="14" t="s">
        <v>106</v>
      </c>
      <c r="D184" s="117" t="s">
        <v>319</v>
      </c>
      <c r="E184" s="14" t="s">
        <v>49</v>
      </c>
      <c r="F184" s="123">
        <f>F185</f>
        <v>5802</v>
      </c>
      <c r="G184" s="123"/>
    </row>
    <row r="185" spans="1:7" ht="12.75">
      <c r="A185" s="64" t="s">
        <v>33</v>
      </c>
      <c r="B185" s="14" t="s">
        <v>78</v>
      </c>
      <c r="C185" s="14" t="s">
        <v>106</v>
      </c>
      <c r="D185" s="117" t="s">
        <v>319</v>
      </c>
      <c r="E185" s="14" t="s">
        <v>113</v>
      </c>
      <c r="F185" s="123">
        <f>прил8!G124</f>
        <v>5802</v>
      </c>
      <c r="G185" s="123"/>
    </row>
    <row r="186" spans="1:7" ht="25.5">
      <c r="A186" s="22" t="s">
        <v>727</v>
      </c>
      <c r="B186" s="14" t="s">
        <v>78</v>
      </c>
      <c r="C186" s="14" t="s">
        <v>106</v>
      </c>
      <c r="D186" s="117" t="s">
        <v>319</v>
      </c>
      <c r="E186" s="14" t="s">
        <v>52</v>
      </c>
      <c r="F186" s="123">
        <f>F187</f>
        <v>2022</v>
      </c>
      <c r="G186" s="123"/>
    </row>
    <row r="187" spans="1:7" ht="25.5">
      <c r="A187" s="64" t="s">
        <v>55</v>
      </c>
      <c r="B187" s="14" t="s">
        <v>78</v>
      </c>
      <c r="C187" s="14" t="s">
        <v>106</v>
      </c>
      <c r="D187" s="117" t="s">
        <v>319</v>
      </c>
      <c r="E187" s="14" t="s">
        <v>98</v>
      </c>
      <c r="F187" s="123">
        <f>прил8!G126</f>
        <v>2022</v>
      </c>
      <c r="G187" s="123"/>
    </row>
    <row r="188" spans="1:7" ht="12.75">
      <c r="A188" s="64" t="s">
        <v>56</v>
      </c>
      <c r="B188" s="14" t="s">
        <v>78</v>
      </c>
      <c r="C188" s="14" t="s">
        <v>106</v>
      </c>
      <c r="D188" s="117" t="s">
        <v>319</v>
      </c>
      <c r="E188" s="14" t="s">
        <v>53</v>
      </c>
      <c r="F188" s="123">
        <f>F189</f>
        <v>35</v>
      </c>
      <c r="G188" s="123"/>
    </row>
    <row r="189" spans="1:7" ht="12.75">
      <c r="A189" s="64" t="s">
        <v>57</v>
      </c>
      <c r="B189" s="14" t="s">
        <v>78</v>
      </c>
      <c r="C189" s="14" t="s">
        <v>106</v>
      </c>
      <c r="D189" s="117" t="s">
        <v>319</v>
      </c>
      <c r="E189" s="14" t="s">
        <v>54</v>
      </c>
      <c r="F189" s="123">
        <f>прил8!G128</f>
        <v>35</v>
      </c>
      <c r="G189" s="123"/>
    </row>
    <row r="190" spans="1:7" ht="38.25">
      <c r="A190" s="64" t="s">
        <v>735</v>
      </c>
      <c r="B190" s="14" t="s">
        <v>78</v>
      </c>
      <c r="C190" s="14" t="s">
        <v>106</v>
      </c>
      <c r="D190" s="117" t="s">
        <v>736</v>
      </c>
      <c r="E190" s="14"/>
      <c r="F190" s="123">
        <f>F191+F193</f>
        <v>615</v>
      </c>
      <c r="G190" s="123"/>
    </row>
    <row r="191" spans="1:7" ht="51">
      <c r="A191" s="64" t="s">
        <v>50</v>
      </c>
      <c r="B191" s="14" t="s">
        <v>78</v>
      </c>
      <c r="C191" s="14" t="s">
        <v>106</v>
      </c>
      <c r="D191" s="117" t="s">
        <v>736</v>
      </c>
      <c r="E191" s="14" t="s">
        <v>49</v>
      </c>
      <c r="F191" s="123">
        <f>F192</f>
        <v>447</v>
      </c>
      <c r="G191" s="123"/>
    </row>
    <row r="192" spans="1:7" ht="12.75">
      <c r="A192" s="64" t="s">
        <v>33</v>
      </c>
      <c r="B192" s="14" t="s">
        <v>78</v>
      </c>
      <c r="C192" s="14" t="s">
        <v>106</v>
      </c>
      <c r="D192" s="117" t="s">
        <v>736</v>
      </c>
      <c r="E192" s="14" t="s">
        <v>113</v>
      </c>
      <c r="F192" s="123">
        <f>прил8!G131</f>
        <v>447</v>
      </c>
      <c r="G192" s="123"/>
    </row>
    <row r="193" spans="1:7" ht="25.5">
      <c r="A193" s="22" t="s">
        <v>727</v>
      </c>
      <c r="B193" s="14" t="s">
        <v>78</v>
      </c>
      <c r="C193" s="14" t="s">
        <v>106</v>
      </c>
      <c r="D193" s="117" t="s">
        <v>736</v>
      </c>
      <c r="E193" s="14" t="s">
        <v>52</v>
      </c>
      <c r="F193" s="123">
        <f>F194</f>
        <v>168</v>
      </c>
      <c r="G193" s="123"/>
    </row>
    <row r="194" spans="1:7" ht="25.5">
      <c r="A194" s="64" t="s">
        <v>55</v>
      </c>
      <c r="B194" s="14" t="s">
        <v>78</v>
      </c>
      <c r="C194" s="14" t="s">
        <v>106</v>
      </c>
      <c r="D194" s="117" t="s">
        <v>736</v>
      </c>
      <c r="E194" s="14" t="s">
        <v>98</v>
      </c>
      <c r="F194" s="123">
        <f>прил8!G133</f>
        <v>168</v>
      </c>
      <c r="G194" s="123"/>
    </row>
    <row r="195" spans="1:7" ht="25.5">
      <c r="A195" s="64" t="s">
        <v>741</v>
      </c>
      <c r="B195" s="14" t="s">
        <v>78</v>
      </c>
      <c r="C195" s="14" t="s">
        <v>106</v>
      </c>
      <c r="D195" s="193" t="s">
        <v>740</v>
      </c>
      <c r="E195" s="14"/>
      <c r="F195" s="123">
        <f>F196+F198</f>
        <v>614</v>
      </c>
      <c r="G195" s="123"/>
    </row>
    <row r="196" spans="1:7" ht="51">
      <c r="A196" s="64" t="s">
        <v>50</v>
      </c>
      <c r="B196" s="14" t="s">
        <v>78</v>
      </c>
      <c r="C196" s="14" t="s">
        <v>106</v>
      </c>
      <c r="D196" s="193" t="s">
        <v>740</v>
      </c>
      <c r="E196" s="14" t="s">
        <v>49</v>
      </c>
      <c r="F196" s="123">
        <f>F197</f>
        <v>447</v>
      </c>
      <c r="G196" s="123"/>
    </row>
    <row r="197" spans="1:7" ht="12.75">
      <c r="A197" s="64" t="s">
        <v>33</v>
      </c>
      <c r="B197" s="14" t="s">
        <v>78</v>
      </c>
      <c r="C197" s="14" t="s">
        <v>106</v>
      </c>
      <c r="D197" s="193" t="s">
        <v>740</v>
      </c>
      <c r="E197" s="14" t="s">
        <v>113</v>
      </c>
      <c r="F197" s="123">
        <f>прил8!G136</f>
        <v>447</v>
      </c>
      <c r="G197" s="123"/>
    </row>
    <row r="198" spans="1:7" ht="25.5">
      <c r="A198" s="22" t="s">
        <v>727</v>
      </c>
      <c r="B198" s="14" t="s">
        <v>78</v>
      </c>
      <c r="C198" s="14" t="s">
        <v>106</v>
      </c>
      <c r="D198" s="193" t="s">
        <v>740</v>
      </c>
      <c r="E198" s="14" t="s">
        <v>52</v>
      </c>
      <c r="F198" s="123">
        <f>F199</f>
        <v>167</v>
      </c>
      <c r="G198" s="123"/>
    </row>
    <row r="199" spans="1:7" ht="25.5">
      <c r="A199" s="64" t="s">
        <v>55</v>
      </c>
      <c r="B199" s="14" t="s">
        <v>78</v>
      </c>
      <c r="C199" s="14" t="s">
        <v>106</v>
      </c>
      <c r="D199" s="193" t="s">
        <v>740</v>
      </c>
      <c r="E199" s="14" t="s">
        <v>98</v>
      </c>
      <c r="F199" s="123">
        <f>прил8!G138</f>
        <v>167</v>
      </c>
      <c r="G199" s="123"/>
    </row>
    <row r="200" spans="1:7" ht="66.75" customHeight="1">
      <c r="A200" s="64" t="s">
        <v>624</v>
      </c>
      <c r="B200" s="14" t="s">
        <v>78</v>
      </c>
      <c r="C200" s="14" t="s">
        <v>106</v>
      </c>
      <c r="D200" s="117" t="s">
        <v>626</v>
      </c>
      <c r="E200" s="14"/>
      <c r="F200" s="123">
        <f>F201</f>
        <v>127</v>
      </c>
      <c r="G200" s="123"/>
    </row>
    <row r="201" spans="1:7" ht="42.75" customHeight="1">
      <c r="A201" s="64" t="s">
        <v>646</v>
      </c>
      <c r="B201" s="19" t="s">
        <v>78</v>
      </c>
      <c r="C201" s="14" t="s">
        <v>106</v>
      </c>
      <c r="D201" s="117" t="s">
        <v>625</v>
      </c>
      <c r="E201" s="14"/>
      <c r="F201" s="123">
        <f>F202</f>
        <v>127</v>
      </c>
      <c r="G201" s="123"/>
    </row>
    <row r="202" spans="1:7" ht="25.5">
      <c r="A202" s="22" t="s">
        <v>727</v>
      </c>
      <c r="B202" s="19" t="s">
        <v>78</v>
      </c>
      <c r="C202" s="14" t="s">
        <v>106</v>
      </c>
      <c r="D202" s="117" t="s">
        <v>625</v>
      </c>
      <c r="E202" s="14" t="s">
        <v>52</v>
      </c>
      <c r="F202" s="93">
        <f>F203</f>
        <v>127</v>
      </c>
      <c r="G202" s="123"/>
    </row>
    <row r="203" spans="1:7" ht="25.5">
      <c r="A203" s="22" t="s">
        <v>55</v>
      </c>
      <c r="B203" s="19" t="s">
        <v>78</v>
      </c>
      <c r="C203" s="14" t="s">
        <v>106</v>
      </c>
      <c r="D203" s="117" t="s">
        <v>625</v>
      </c>
      <c r="E203" s="14" t="s">
        <v>98</v>
      </c>
      <c r="F203" s="93">
        <f>прил8!G142</f>
        <v>127</v>
      </c>
      <c r="G203" s="123"/>
    </row>
    <row r="204" spans="1:7" ht="38.25">
      <c r="A204" s="64" t="s">
        <v>742</v>
      </c>
      <c r="B204" s="19" t="s">
        <v>78</v>
      </c>
      <c r="C204" s="14" t="s">
        <v>106</v>
      </c>
      <c r="D204" s="117" t="s">
        <v>743</v>
      </c>
      <c r="E204" s="14"/>
      <c r="F204" s="93">
        <f>F205+F208+F211+F214+F217+F220</f>
        <v>775</v>
      </c>
      <c r="G204" s="123"/>
    </row>
    <row r="205" spans="1:7" ht="51">
      <c r="A205" s="64" t="s">
        <v>732</v>
      </c>
      <c r="B205" s="14" t="s">
        <v>78</v>
      </c>
      <c r="C205" s="14" t="s">
        <v>106</v>
      </c>
      <c r="D205" s="117" t="s">
        <v>744</v>
      </c>
      <c r="E205" s="14"/>
      <c r="F205" s="123">
        <f>F206</f>
        <v>308</v>
      </c>
      <c r="G205" s="123"/>
    </row>
    <row r="206" spans="1:7" ht="25.5">
      <c r="A206" s="22" t="s">
        <v>727</v>
      </c>
      <c r="B206" s="14" t="s">
        <v>78</v>
      </c>
      <c r="C206" s="14" t="s">
        <v>106</v>
      </c>
      <c r="D206" s="117" t="s">
        <v>744</v>
      </c>
      <c r="E206" s="14" t="s">
        <v>52</v>
      </c>
      <c r="F206" s="123">
        <f>F207</f>
        <v>308</v>
      </c>
      <c r="G206" s="123"/>
    </row>
    <row r="207" spans="1:7" ht="25.5">
      <c r="A207" s="64" t="s">
        <v>55</v>
      </c>
      <c r="B207" s="14" t="s">
        <v>78</v>
      </c>
      <c r="C207" s="14" t="s">
        <v>106</v>
      </c>
      <c r="D207" s="117" t="s">
        <v>744</v>
      </c>
      <c r="E207" s="14" t="s">
        <v>98</v>
      </c>
      <c r="F207" s="123">
        <f>прил8!G146</f>
        <v>308</v>
      </c>
      <c r="G207" s="123"/>
    </row>
    <row r="208" spans="1:7" ht="38.25">
      <c r="A208" s="64" t="s">
        <v>733</v>
      </c>
      <c r="B208" s="14" t="s">
        <v>78</v>
      </c>
      <c r="C208" s="14" t="s">
        <v>106</v>
      </c>
      <c r="D208" s="117" t="s">
        <v>745</v>
      </c>
      <c r="E208" s="14"/>
      <c r="F208" s="123">
        <f>F209</f>
        <v>133</v>
      </c>
      <c r="G208" s="123"/>
    </row>
    <row r="209" spans="1:7" ht="25.5">
      <c r="A209" s="22" t="s">
        <v>727</v>
      </c>
      <c r="B209" s="14" t="s">
        <v>78</v>
      </c>
      <c r="C209" s="14" t="s">
        <v>106</v>
      </c>
      <c r="D209" s="117" t="s">
        <v>745</v>
      </c>
      <c r="E209" s="14" t="s">
        <v>52</v>
      </c>
      <c r="F209" s="123">
        <f>F210</f>
        <v>133</v>
      </c>
      <c r="G209" s="123"/>
    </row>
    <row r="210" spans="1:7" ht="25.5">
      <c r="A210" s="64" t="s">
        <v>55</v>
      </c>
      <c r="B210" s="14" t="s">
        <v>78</v>
      </c>
      <c r="C210" s="14" t="s">
        <v>106</v>
      </c>
      <c r="D210" s="117" t="s">
        <v>745</v>
      </c>
      <c r="E210" s="14" t="s">
        <v>98</v>
      </c>
      <c r="F210" s="123">
        <f>прил8!G149</f>
        <v>133</v>
      </c>
      <c r="G210" s="123"/>
    </row>
    <row r="211" spans="1:7" ht="51">
      <c r="A211" s="64" t="s">
        <v>734</v>
      </c>
      <c r="B211" s="14" t="s">
        <v>78</v>
      </c>
      <c r="C211" s="14" t="s">
        <v>106</v>
      </c>
      <c r="D211" s="117" t="s">
        <v>746</v>
      </c>
      <c r="E211" s="14"/>
      <c r="F211" s="123">
        <f>F212</f>
        <v>102</v>
      </c>
      <c r="G211" s="123"/>
    </row>
    <row r="212" spans="1:7" ht="25.5">
      <c r="A212" s="22" t="s">
        <v>727</v>
      </c>
      <c r="B212" s="14" t="s">
        <v>78</v>
      </c>
      <c r="C212" s="14" t="s">
        <v>106</v>
      </c>
      <c r="D212" s="117" t="s">
        <v>746</v>
      </c>
      <c r="E212" s="14" t="s">
        <v>52</v>
      </c>
      <c r="F212" s="123">
        <f>F213</f>
        <v>102</v>
      </c>
      <c r="G212" s="123"/>
    </row>
    <row r="213" spans="1:7" ht="25.5">
      <c r="A213" s="64" t="s">
        <v>55</v>
      </c>
      <c r="B213" s="14" t="s">
        <v>78</v>
      </c>
      <c r="C213" s="14" t="s">
        <v>106</v>
      </c>
      <c r="D213" s="117" t="s">
        <v>746</v>
      </c>
      <c r="E213" s="14" t="s">
        <v>98</v>
      </c>
      <c r="F213" s="123">
        <f>прил8!G152</f>
        <v>102</v>
      </c>
      <c r="G213" s="123"/>
    </row>
    <row r="214" spans="1:7" ht="38.25">
      <c r="A214" s="64" t="s">
        <v>737</v>
      </c>
      <c r="B214" s="14" t="s">
        <v>78</v>
      </c>
      <c r="C214" s="14" t="s">
        <v>106</v>
      </c>
      <c r="D214" s="193" t="s">
        <v>747</v>
      </c>
      <c r="E214" s="14"/>
      <c r="F214" s="123">
        <f>F215</f>
        <v>132</v>
      </c>
      <c r="G214" s="123"/>
    </row>
    <row r="215" spans="1:7" ht="25.5">
      <c r="A215" s="22" t="s">
        <v>727</v>
      </c>
      <c r="B215" s="14" t="s">
        <v>78</v>
      </c>
      <c r="C215" s="14" t="s">
        <v>106</v>
      </c>
      <c r="D215" s="193" t="s">
        <v>747</v>
      </c>
      <c r="E215" s="14" t="s">
        <v>52</v>
      </c>
      <c r="F215" s="123">
        <f>F216</f>
        <v>132</v>
      </c>
      <c r="G215" s="123"/>
    </row>
    <row r="216" spans="1:7" ht="25.5">
      <c r="A216" s="64" t="s">
        <v>55</v>
      </c>
      <c r="B216" s="14" t="s">
        <v>78</v>
      </c>
      <c r="C216" s="14" t="s">
        <v>106</v>
      </c>
      <c r="D216" s="193" t="s">
        <v>747</v>
      </c>
      <c r="E216" s="14" t="s">
        <v>98</v>
      </c>
      <c r="F216" s="123">
        <f>прил8!G155</f>
        <v>132</v>
      </c>
      <c r="G216" s="123"/>
    </row>
    <row r="217" spans="1:7" ht="38.25">
      <c r="A217" s="64" t="s">
        <v>738</v>
      </c>
      <c r="B217" s="14" t="s">
        <v>78</v>
      </c>
      <c r="C217" s="14" t="s">
        <v>106</v>
      </c>
      <c r="D217" s="193" t="s">
        <v>748</v>
      </c>
      <c r="E217" s="14"/>
      <c r="F217" s="123">
        <f>F218</f>
        <v>57</v>
      </c>
      <c r="G217" s="123"/>
    </row>
    <row r="218" spans="1:7" ht="25.5">
      <c r="A218" s="22" t="s">
        <v>727</v>
      </c>
      <c r="B218" s="14" t="s">
        <v>78</v>
      </c>
      <c r="C218" s="14" t="s">
        <v>106</v>
      </c>
      <c r="D218" s="193" t="s">
        <v>748</v>
      </c>
      <c r="E218" s="14" t="s">
        <v>52</v>
      </c>
      <c r="F218" s="123">
        <f>F219</f>
        <v>57</v>
      </c>
      <c r="G218" s="123"/>
    </row>
    <row r="219" spans="1:7" ht="25.5">
      <c r="A219" s="64" t="s">
        <v>55</v>
      </c>
      <c r="B219" s="14" t="s">
        <v>78</v>
      </c>
      <c r="C219" s="14" t="s">
        <v>106</v>
      </c>
      <c r="D219" s="193" t="s">
        <v>748</v>
      </c>
      <c r="E219" s="14" t="s">
        <v>98</v>
      </c>
      <c r="F219" s="123">
        <f>прил8!G158</f>
        <v>57</v>
      </c>
      <c r="G219" s="123"/>
    </row>
    <row r="220" spans="1:7" ht="51">
      <c r="A220" s="64" t="s">
        <v>739</v>
      </c>
      <c r="B220" s="14" t="s">
        <v>78</v>
      </c>
      <c r="C220" s="14" t="s">
        <v>106</v>
      </c>
      <c r="D220" s="193" t="s">
        <v>749</v>
      </c>
      <c r="E220" s="14"/>
      <c r="F220" s="123">
        <f>F221</f>
        <v>43</v>
      </c>
      <c r="G220" s="123"/>
    </row>
    <row r="221" spans="1:7" ht="25.5">
      <c r="A221" s="22" t="s">
        <v>727</v>
      </c>
      <c r="B221" s="14" t="s">
        <v>78</v>
      </c>
      <c r="C221" s="14" t="s">
        <v>106</v>
      </c>
      <c r="D221" s="193" t="s">
        <v>749</v>
      </c>
      <c r="E221" s="14" t="s">
        <v>52</v>
      </c>
      <c r="F221" s="123">
        <f>F222</f>
        <v>43</v>
      </c>
      <c r="G221" s="123"/>
    </row>
    <row r="222" spans="1:7" ht="25.5">
      <c r="A222" s="64" t="s">
        <v>55</v>
      </c>
      <c r="B222" s="14" t="s">
        <v>78</v>
      </c>
      <c r="C222" s="14" t="s">
        <v>106</v>
      </c>
      <c r="D222" s="193" t="s">
        <v>749</v>
      </c>
      <c r="E222" s="14" t="s">
        <v>98</v>
      </c>
      <c r="F222" s="123">
        <f>прил8!G161</f>
        <v>43</v>
      </c>
      <c r="G222" s="123"/>
    </row>
    <row r="223" spans="1:7" ht="12.75">
      <c r="A223" s="22" t="s">
        <v>167</v>
      </c>
      <c r="B223" s="14" t="s">
        <v>78</v>
      </c>
      <c r="C223" s="14" t="s">
        <v>106</v>
      </c>
      <c r="D223" s="12" t="s">
        <v>338</v>
      </c>
      <c r="E223" s="10"/>
      <c r="F223" s="122">
        <f>F224</f>
        <v>9242</v>
      </c>
      <c r="G223" s="122"/>
    </row>
    <row r="224" spans="1:7" ht="38.25">
      <c r="A224" s="22" t="s">
        <v>513</v>
      </c>
      <c r="B224" s="14" t="s">
        <v>78</v>
      </c>
      <c r="C224" s="14" t="s">
        <v>106</v>
      </c>
      <c r="D224" s="12" t="s">
        <v>339</v>
      </c>
      <c r="E224" s="10"/>
      <c r="F224" s="122">
        <f>F225</f>
        <v>9242</v>
      </c>
      <c r="G224" s="122"/>
    </row>
    <row r="225" spans="1:7" ht="25.5">
      <c r="A225" s="64" t="s">
        <v>300</v>
      </c>
      <c r="B225" s="14" t="s">
        <v>78</v>
      </c>
      <c r="C225" s="14" t="s">
        <v>106</v>
      </c>
      <c r="D225" s="193" t="s">
        <v>620</v>
      </c>
      <c r="E225" s="10"/>
      <c r="F225" s="122">
        <f>F226+F228+F230</f>
        <v>9242</v>
      </c>
      <c r="G225" s="122"/>
    </row>
    <row r="226" spans="1:7" ht="51">
      <c r="A226" s="22" t="s">
        <v>50</v>
      </c>
      <c r="B226" s="19" t="s">
        <v>78</v>
      </c>
      <c r="C226" s="14" t="s">
        <v>106</v>
      </c>
      <c r="D226" s="193" t="s">
        <v>620</v>
      </c>
      <c r="E226" s="14" t="s">
        <v>49</v>
      </c>
      <c r="F226" s="93">
        <f>F227</f>
        <v>5532</v>
      </c>
      <c r="G226" s="93"/>
    </row>
    <row r="227" spans="1:7" ht="12.75">
      <c r="A227" s="64" t="s">
        <v>33</v>
      </c>
      <c r="B227" s="14" t="s">
        <v>78</v>
      </c>
      <c r="C227" s="14" t="s">
        <v>106</v>
      </c>
      <c r="D227" s="193" t="s">
        <v>620</v>
      </c>
      <c r="E227" s="14" t="s">
        <v>113</v>
      </c>
      <c r="F227" s="123">
        <f>прил8!G166</f>
        <v>5532</v>
      </c>
      <c r="G227" s="93"/>
    </row>
    <row r="228" spans="1:7" ht="25.5">
      <c r="A228" s="22" t="s">
        <v>727</v>
      </c>
      <c r="B228" s="19" t="s">
        <v>78</v>
      </c>
      <c r="C228" s="14" t="s">
        <v>106</v>
      </c>
      <c r="D228" s="193" t="s">
        <v>620</v>
      </c>
      <c r="E228" s="14" t="s">
        <v>52</v>
      </c>
      <c r="F228" s="93">
        <f>F229</f>
        <v>3700</v>
      </c>
      <c r="G228" s="93"/>
    </row>
    <row r="229" spans="1:7" ht="25.5">
      <c r="A229" s="22" t="s">
        <v>55</v>
      </c>
      <c r="B229" s="19" t="s">
        <v>78</v>
      </c>
      <c r="C229" s="14" t="s">
        <v>106</v>
      </c>
      <c r="D229" s="193" t="s">
        <v>620</v>
      </c>
      <c r="E229" s="14" t="s">
        <v>98</v>
      </c>
      <c r="F229" s="93">
        <f>прил8!G168</f>
        <v>3700</v>
      </c>
      <c r="G229" s="93"/>
    </row>
    <row r="230" spans="1:7" ht="12.75">
      <c r="A230" s="22" t="s">
        <v>56</v>
      </c>
      <c r="B230" s="19" t="s">
        <v>78</v>
      </c>
      <c r="C230" s="14" t="s">
        <v>106</v>
      </c>
      <c r="D230" s="193" t="s">
        <v>620</v>
      </c>
      <c r="E230" s="14" t="s">
        <v>53</v>
      </c>
      <c r="F230" s="93">
        <f>F231</f>
        <v>10</v>
      </c>
      <c r="G230" s="93"/>
    </row>
    <row r="231" spans="1:7" ht="12.75">
      <c r="A231" s="22" t="s">
        <v>57</v>
      </c>
      <c r="B231" s="19" t="s">
        <v>78</v>
      </c>
      <c r="C231" s="14" t="s">
        <v>106</v>
      </c>
      <c r="D231" s="193" t="s">
        <v>620</v>
      </c>
      <c r="E231" s="14" t="s">
        <v>54</v>
      </c>
      <c r="F231" s="93">
        <f>прил8!G170</f>
        <v>10</v>
      </c>
      <c r="G231" s="93"/>
    </row>
    <row r="232" spans="1:7" ht="51">
      <c r="A232" s="44" t="s">
        <v>176</v>
      </c>
      <c r="B232" s="14" t="s">
        <v>78</v>
      </c>
      <c r="C232" s="14" t="s">
        <v>106</v>
      </c>
      <c r="D232" s="14" t="s">
        <v>440</v>
      </c>
      <c r="E232" s="14"/>
      <c r="F232" s="93">
        <f>F233+F241+F237</f>
        <v>4786</v>
      </c>
      <c r="G232" s="93"/>
    </row>
    <row r="233" spans="1:7" ht="25.5">
      <c r="A233" s="9" t="s">
        <v>520</v>
      </c>
      <c r="B233" s="14" t="s">
        <v>78</v>
      </c>
      <c r="C233" s="14" t="s">
        <v>106</v>
      </c>
      <c r="D233" s="12" t="s">
        <v>441</v>
      </c>
      <c r="E233" s="12"/>
      <c r="F233" s="120">
        <f>F234</f>
        <v>1410</v>
      </c>
      <c r="G233" s="120"/>
    </row>
    <row r="234" spans="1:7" ht="38.25">
      <c r="A234" s="77" t="s">
        <v>528</v>
      </c>
      <c r="B234" s="14" t="s">
        <v>78</v>
      </c>
      <c r="C234" s="14" t="s">
        <v>106</v>
      </c>
      <c r="D234" s="12" t="s">
        <v>530</v>
      </c>
      <c r="E234" s="12"/>
      <c r="F234" s="120">
        <f>F235</f>
        <v>1410</v>
      </c>
      <c r="G234" s="120"/>
    </row>
    <row r="235" spans="1:7" ht="25.5">
      <c r="A235" s="22" t="s">
        <v>727</v>
      </c>
      <c r="B235" s="14" t="s">
        <v>78</v>
      </c>
      <c r="C235" s="14" t="s">
        <v>106</v>
      </c>
      <c r="D235" s="12" t="s">
        <v>530</v>
      </c>
      <c r="E235" s="12">
        <v>200</v>
      </c>
      <c r="F235" s="120">
        <f>F236</f>
        <v>1410</v>
      </c>
      <c r="G235" s="120"/>
    </row>
    <row r="236" spans="1:7" ht="25.5">
      <c r="A236" s="64" t="s">
        <v>55</v>
      </c>
      <c r="B236" s="14" t="s">
        <v>78</v>
      </c>
      <c r="C236" s="14" t="s">
        <v>106</v>
      </c>
      <c r="D236" s="12" t="s">
        <v>530</v>
      </c>
      <c r="E236" s="12">
        <v>240</v>
      </c>
      <c r="F236" s="120">
        <f>прил8!G175</f>
        <v>1410</v>
      </c>
      <c r="G236" s="120"/>
    </row>
    <row r="237" spans="1:7" ht="25.5">
      <c r="A237" s="64" t="s">
        <v>581</v>
      </c>
      <c r="B237" s="14" t="s">
        <v>78</v>
      </c>
      <c r="C237" s="14" t="s">
        <v>106</v>
      </c>
      <c r="D237" s="12" t="s">
        <v>509</v>
      </c>
      <c r="E237" s="12"/>
      <c r="F237" s="120">
        <f>F238</f>
        <v>3126</v>
      </c>
      <c r="G237" s="46"/>
    </row>
    <row r="238" spans="1:7" ht="38.25">
      <c r="A238" s="77" t="s">
        <v>528</v>
      </c>
      <c r="B238" s="14" t="s">
        <v>78</v>
      </c>
      <c r="C238" s="14" t="s">
        <v>106</v>
      </c>
      <c r="D238" s="12" t="s">
        <v>532</v>
      </c>
      <c r="E238" s="12"/>
      <c r="F238" s="120">
        <f>F239</f>
        <v>3126</v>
      </c>
      <c r="G238" s="46"/>
    </row>
    <row r="239" spans="1:7" ht="25.5">
      <c r="A239" s="22" t="s">
        <v>727</v>
      </c>
      <c r="B239" s="14" t="s">
        <v>78</v>
      </c>
      <c r="C239" s="14" t="s">
        <v>106</v>
      </c>
      <c r="D239" s="12" t="s">
        <v>532</v>
      </c>
      <c r="E239" s="12">
        <v>200</v>
      </c>
      <c r="F239" s="120">
        <f>F240</f>
        <v>3126</v>
      </c>
      <c r="G239" s="46"/>
    </row>
    <row r="240" spans="1:7" ht="25.5">
      <c r="A240" s="64" t="s">
        <v>55</v>
      </c>
      <c r="B240" s="14" t="s">
        <v>78</v>
      </c>
      <c r="C240" s="14" t="s">
        <v>106</v>
      </c>
      <c r="D240" s="12" t="s">
        <v>532</v>
      </c>
      <c r="E240" s="12">
        <v>240</v>
      </c>
      <c r="F240" s="120">
        <f>прил8!G179</f>
        <v>3126</v>
      </c>
      <c r="G240" s="46"/>
    </row>
    <row r="241" spans="1:7" ht="25.5">
      <c r="A241" s="64" t="s">
        <v>552</v>
      </c>
      <c r="B241" s="14" t="s">
        <v>78</v>
      </c>
      <c r="C241" s="14" t="s">
        <v>106</v>
      </c>
      <c r="D241" s="12" t="s">
        <v>444</v>
      </c>
      <c r="E241" s="12"/>
      <c r="F241" s="120">
        <f>F242</f>
        <v>250</v>
      </c>
      <c r="G241" s="120"/>
    </row>
    <row r="242" spans="1:7" ht="38.25">
      <c r="A242" s="77" t="s">
        <v>528</v>
      </c>
      <c r="B242" s="14" t="s">
        <v>78</v>
      </c>
      <c r="C242" s="14" t="s">
        <v>106</v>
      </c>
      <c r="D242" s="12" t="s">
        <v>580</v>
      </c>
      <c r="E242" s="12"/>
      <c r="F242" s="120">
        <f>F243</f>
        <v>250</v>
      </c>
      <c r="G242" s="120"/>
    </row>
    <row r="243" spans="1:7" ht="25.5">
      <c r="A243" s="22" t="s">
        <v>727</v>
      </c>
      <c r="B243" s="14" t="s">
        <v>78</v>
      </c>
      <c r="C243" s="14" t="s">
        <v>106</v>
      </c>
      <c r="D243" s="12" t="s">
        <v>580</v>
      </c>
      <c r="E243" s="12">
        <v>200</v>
      </c>
      <c r="F243" s="120">
        <f>F244</f>
        <v>250</v>
      </c>
      <c r="G243" s="120"/>
    </row>
    <row r="244" spans="1:7" ht="25.5">
      <c r="A244" s="64" t="s">
        <v>55</v>
      </c>
      <c r="B244" s="14" t="s">
        <v>78</v>
      </c>
      <c r="C244" s="14" t="s">
        <v>106</v>
      </c>
      <c r="D244" s="12" t="s">
        <v>580</v>
      </c>
      <c r="E244" s="12">
        <v>240</v>
      </c>
      <c r="F244" s="120">
        <f>прил8!G183</f>
        <v>250</v>
      </c>
      <c r="G244" s="120"/>
    </row>
    <row r="245" spans="1:7" ht="12.75">
      <c r="A245" s="7" t="s">
        <v>142</v>
      </c>
      <c r="B245" s="14" t="s">
        <v>78</v>
      </c>
      <c r="C245" s="14" t="s">
        <v>106</v>
      </c>
      <c r="D245" s="14" t="s">
        <v>507</v>
      </c>
      <c r="E245" s="14"/>
      <c r="F245" s="93">
        <f>F246+F252+F249</f>
        <v>2778</v>
      </c>
      <c r="G245" s="93">
        <f>G252+G249</f>
        <v>2645</v>
      </c>
    </row>
    <row r="246" spans="1:7" ht="25.5">
      <c r="A246" s="9" t="s">
        <v>107</v>
      </c>
      <c r="B246" s="14" t="s">
        <v>78</v>
      </c>
      <c r="C246" s="14" t="s">
        <v>106</v>
      </c>
      <c r="D246" s="14" t="s">
        <v>508</v>
      </c>
      <c r="E246" s="14"/>
      <c r="F246" s="93">
        <f>F247</f>
        <v>133</v>
      </c>
      <c r="G246" s="93"/>
    </row>
    <row r="247" spans="1:7" ht="12.75">
      <c r="A247" s="22" t="s">
        <v>56</v>
      </c>
      <c r="B247" s="14" t="s">
        <v>78</v>
      </c>
      <c r="C247" s="14" t="s">
        <v>106</v>
      </c>
      <c r="D247" s="14" t="s">
        <v>508</v>
      </c>
      <c r="E247" s="14" t="s">
        <v>53</v>
      </c>
      <c r="F247" s="93">
        <f>F248</f>
        <v>133</v>
      </c>
      <c r="G247" s="93"/>
    </row>
    <row r="248" spans="1:7" ht="12.75">
      <c r="A248" s="22" t="s">
        <v>57</v>
      </c>
      <c r="B248" s="14" t="s">
        <v>78</v>
      </c>
      <c r="C248" s="14" t="s">
        <v>106</v>
      </c>
      <c r="D248" s="14" t="s">
        <v>508</v>
      </c>
      <c r="E248" s="14" t="s">
        <v>54</v>
      </c>
      <c r="F248" s="93">
        <f>прил8!G187</f>
        <v>133</v>
      </c>
      <c r="G248" s="93"/>
    </row>
    <row r="249" spans="1:7" ht="38.25">
      <c r="A249" s="64" t="s">
        <v>677</v>
      </c>
      <c r="B249" s="14" t="s">
        <v>78</v>
      </c>
      <c r="C249" s="14" t="s">
        <v>77</v>
      </c>
      <c r="D249" s="14" t="s">
        <v>678</v>
      </c>
      <c r="E249" s="14"/>
      <c r="F249" s="93">
        <f>F250</f>
        <v>84</v>
      </c>
      <c r="G249" s="93">
        <f>G250</f>
        <v>84</v>
      </c>
    </row>
    <row r="250" spans="1:7" ht="25.5">
      <c r="A250" s="22" t="s">
        <v>727</v>
      </c>
      <c r="B250" s="14" t="s">
        <v>78</v>
      </c>
      <c r="C250" s="14" t="s">
        <v>77</v>
      </c>
      <c r="D250" s="14" t="s">
        <v>678</v>
      </c>
      <c r="E250" s="14" t="s">
        <v>52</v>
      </c>
      <c r="F250" s="93">
        <f>F251</f>
        <v>84</v>
      </c>
      <c r="G250" s="93">
        <f>G251</f>
        <v>84</v>
      </c>
    </row>
    <row r="251" spans="1:7" ht="25.5">
      <c r="A251" s="64" t="s">
        <v>55</v>
      </c>
      <c r="B251" s="14" t="s">
        <v>78</v>
      </c>
      <c r="C251" s="14" t="s">
        <v>77</v>
      </c>
      <c r="D251" s="14" t="s">
        <v>678</v>
      </c>
      <c r="E251" s="14" t="s">
        <v>98</v>
      </c>
      <c r="F251" s="93">
        <f>прил8!G190</f>
        <v>84</v>
      </c>
      <c r="G251" s="93">
        <f>F251</f>
        <v>84</v>
      </c>
    </row>
    <row r="252" spans="1:7" ht="25.5">
      <c r="A252" s="22" t="s">
        <v>628</v>
      </c>
      <c r="B252" s="14" t="s">
        <v>78</v>
      </c>
      <c r="C252" s="14" t="s">
        <v>106</v>
      </c>
      <c r="D252" s="14" t="s">
        <v>627</v>
      </c>
      <c r="E252" s="14"/>
      <c r="F252" s="93">
        <f>F253</f>
        <v>2561</v>
      </c>
      <c r="G252" s="93">
        <f>G253</f>
        <v>2561</v>
      </c>
    </row>
    <row r="253" spans="1:7" ht="25.5">
      <c r="A253" s="22" t="s">
        <v>727</v>
      </c>
      <c r="B253" s="14" t="s">
        <v>78</v>
      </c>
      <c r="C253" s="14" t="s">
        <v>106</v>
      </c>
      <c r="D253" s="14" t="s">
        <v>627</v>
      </c>
      <c r="E253" s="14" t="s">
        <v>52</v>
      </c>
      <c r="F253" s="93">
        <f>F254</f>
        <v>2561</v>
      </c>
      <c r="G253" s="93">
        <f>G254</f>
        <v>2561</v>
      </c>
    </row>
    <row r="254" spans="1:7" ht="25.5">
      <c r="A254" s="64" t="s">
        <v>55</v>
      </c>
      <c r="B254" s="14" t="s">
        <v>78</v>
      </c>
      <c r="C254" s="14" t="s">
        <v>106</v>
      </c>
      <c r="D254" s="14" t="s">
        <v>627</v>
      </c>
      <c r="E254" s="14" t="s">
        <v>98</v>
      </c>
      <c r="F254" s="93">
        <f>прил8!G193</f>
        <v>2561</v>
      </c>
      <c r="G254" s="93">
        <f>F254</f>
        <v>2561</v>
      </c>
    </row>
    <row r="255" spans="1:7" ht="12.75">
      <c r="A255" s="13" t="s">
        <v>108</v>
      </c>
      <c r="B255" s="27" t="s">
        <v>72</v>
      </c>
      <c r="C255" s="27"/>
      <c r="D255" s="32"/>
      <c r="E255" s="27"/>
      <c r="F255" s="134">
        <f aca="true" t="shared" si="1" ref="F255:F261">F256</f>
        <v>2</v>
      </c>
      <c r="G255" s="134"/>
    </row>
    <row r="256" spans="1:7" s="65" customFormat="1" ht="12.75">
      <c r="A256" s="13" t="s">
        <v>109</v>
      </c>
      <c r="B256" s="27" t="s">
        <v>72</v>
      </c>
      <c r="C256" s="27" t="s">
        <v>75</v>
      </c>
      <c r="D256" s="32"/>
      <c r="E256" s="27"/>
      <c r="F256" s="134">
        <f t="shared" si="1"/>
        <v>2</v>
      </c>
      <c r="G256" s="134"/>
    </row>
    <row r="257" spans="1:7" s="65" customFormat="1" ht="38.25">
      <c r="A257" s="7" t="s">
        <v>1</v>
      </c>
      <c r="B257" s="19" t="s">
        <v>72</v>
      </c>
      <c r="C257" s="19" t="s">
        <v>75</v>
      </c>
      <c r="D257" s="16" t="s">
        <v>452</v>
      </c>
      <c r="E257" s="17"/>
      <c r="F257" s="127">
        <f t="shared" si="1"/>
        <v>2</v>
      </c>
      <c r="G257" s="127"/>
    </row>
    <row r="258" spans="1:7" s="65" customFormat="1" ht="12.75">
      <c r="A258" s="22" t="s">
        <v>5</v>
      </c>
      <c r="B258" s="19" t="s">
        <v>72</v>
      </c>
      <c r="C258" s="19" t="s">
        <v>75</v>
      </c>
      <c r="D258" s="16" t="s">
        <v>457</v>
      </c>
      <c r="E258" s="17"/>
      <c r="F258" s="127">
        <f t="shared" si="1"/>
        <v>2</v>
      </c>
      <c r="G258" s="127"/>
    </row>
    <row r="259" spans="1:7" s="65" customFormat="1" ht="38.25">
      <c r="A259" s="22" t="s">
        <v>248</v>
      </c>
      <c r="B259" s="19" t="s">
        <v>72</v>
      </c>
      <c r="C259" s="19" t="s">
        <v>75</v>
      </c>
      <c r="D259" s="16" t="s">
        <v>458</v>
      </c>
      <c r="E259" s="17"/>
      <c r="F259" s="127">
        <f t="shared" si="1"/>
        <v>2</v>
      </c>
      <c r="G259" s="127"/>
    </row>
    <row r="260" spans="1:7" ht="25.5">
      <c r="A260" s="22" t="s">
        <v>110</v>
      </c>
      <c r="B260" s="19" t="s">
        <v>72</v>
      </c>
      <c r="C260" s="19" t="s">
        <v>75</v>
      </c>
      <c r="D260" s="16" t="s">
        <v>459</v>
      </c>
      <c r="E260" s="17"/>
      <c r="F260" s="127">
        <f t="shared" si="1"/>
        <v>2</v>
      </c>
      <c r="G260" s="127"/>
    </row>
    <row r="261" spans="1:7" ht="25.5">
      <c r="A261" s="22" t="s">
        <v>727</v>
      </c>
      <c r="B261" s="19" t="s">
        <v>72</v>
      </c>
      <c r="C261" s="19" t="s">
        <v>75</v>
      </c>
      <c r="D261" s="16" t="s">
        <v>459</v>
      </c>
      <c r="E261" s="17" t="s">
        <v>52</v>
      </c>
      <c r="F261" s="127">
        <f t="shared" si="1"/>
        <v>2</v>
      </c>
      <c r="G261" s="127"/>
    </row>
    <row r="262" spans="1:7" ht="25.5">
      <c r="A262" s="22" t="s">
        <v>55</v>
      </c>
      <c r="B262" s="19" t="s">
        <v>72</v>
      </c>
      <c r="C262" s="19" t="s">
        <v>75</v>
      </c>
      <c r="D262" s="16" t="s">
        <v>459</v>
      </c>
      <c r="E262" s="10">
        <v>240</v>
      </c>
      <c r="F262" s="122">
        <f>прил8!G201</f>
        <v>2</v>
      </c>
      <c r="G262" s="122"/>
    </row>
    <row r="263" spans="1:7" ht="25.5">
      <c r="A263" s="13" t="s">
        <v>111</v>
      </c>
      <c r="B263" s="27" t="s">
        <v>74</v>
      </c>
      <c r="C263" s="27"/>
      <c r="D263" s="32"/>
      <c r="E263" s="27"/>
      <c r="F263" s="134">
        <f>F264+F296</f>
        <v>8579</v>
      </c>
      <c r="G263" s="134"/>
    </row>
    <row r="264" spans="1:7" s="65" customFormat="1" ht="25.5">
      <c r="A264" s="13" t="s">
        <v>112</v>
      </c>
      <c r="B264" s="27" t="s">
        <v>74</v>
      </c>
      <c r="C264" s="27" t="s">
        <v>70</v>
      </c>
      <c r="D264" s="32"/>
      <c r="E264" s="27"/>
      <c r="F264" s="134">
        <f>F265</f>
        <v>8137</v>
      </c>
      <c r="G264" s="134"/>
    </row>
    <row r="265" spans="1:7" s="65" customFormat="1" ht="51">
      <c r="A265" s="7" t="s">
        <v>12</v>
      </c>
      <c r="B265" s="14" t="s">
        <v>74</v>
      </c>
      <c r="C265" s="14" t="s">
        <v>70</v>
      </c>
      <c r="D265" s="14" t="s">
        <v>481</v>
      </c>
      <c r="E265" s="14"/>
      <c r="F265" s="123">
        <f>F266+F278+F291</f>
        <v>8137</v>
      </c>
      <c r="G265" s="123"/>
    </row>
    <row r="266" spans="1:7" s="65" customFormat="1" ht="38.25">
      <c r="A266" s="7" t="s">
        <v>13</v>
      </c>
      <c r="B266" s="14" t="s">
        <v>74</v>
      </c>
      <c r="C266" s="14" t="s">
        <v>70</v>
      </c>
      <c r="D266" s="14" t="s">
        <v>485</v>
      </c>
      <c r="E266" s="14"/>
      <c r="F266" s="123">
        <f>F267+F274</f>
        <v>685</v>
      </c>
      <c r="G266" s="123"/>
    </row>
    <row r="267" spans="1:7" s="65" customFormat="1" ht="51">
      <c r="A267" s="7" t="s">
        <v>543</v>
      </c>
      <c r="B267" s="14" t="s">
        <v>74</v>
      </c>
      <c r="C267" s="14" t="s">
        <v>70</v>
      </c>
      <c r="D267" s="14" t="s">
        <v>483</v>
      </c>
      <c r="E267" s="14"/>
      <c r="F267" s="123">
        <f>F271+F268</f>
        <v>559</v>
      </c>
      <c r="G267" s="123"/>
    </row>
    <row r="268" spans="1:7" s="65" customFormat="1" ht="25.5">
      <c r="A268" s="22" t="s">
        <v>491</v>
      </c>
      <c r="B268" s="14" t="s">
        <v>74</v>
      </c>
      <c r="C268" s="14" t="s">
        <v>70</v>
      </c>
      <c r="D268" s="14" t="s">
        <v>490</v>
      </c>
      <c r="E268" s="14"/>
      <c r="F268" s="123">
        <f>F269</f>
        <v>250</v>
      </c>
      <c r="G268" s="123"/>
    </row>
    <row r="269" spans="1:7" s="65" customFormat="1" ht="25.5">
      <c r="A269" s="22" t="s">
        <v>727</v>
      </c>
      <c r="B269" s="14" t="s">
        <v>74</v>
      </c>
      <c r="C269" s="14" t="s">
        <v>70</v>
      </c>
      <c r="D269" s="14" t="s">
        <v>490</v>
      </c>
      <c r="E269" s="14" t="s">
        <v>52</v>
      </c>
      <c r="F269" s="123">
        <f>F270</f>
        <v>250</v>
      </c>
      <c r="G269" s="123"/>
    </row>
    <row r="270" spans="1:7" s="65" customFormat="1" ht="25.5">
      <c r="A270" s="22" t="s">
        <v>55</v>
      </c>
      <c r="B270" s="14" t="s">
        <v>74</v>
      </c>
      <c r="C270" s="14" t="s">
        <v>70</v>
      </c>
      <c r="D270" s="14" t="s">
        <v>490</v>
      </c>
      <c r="E270" s="14" t="s">
        <v>98</v>
      </c>
      <c r="F270" s="123">
        <f>прил8!G209</f>
        <v>250</v>
      </c>
      <c r="G270" s="123"/>
    </row>
    <row r="271" spans="1:7" s="65" customFormat="1" ht="25.5">
      <c r="A271" s="22" t="s">
        <v>544</v>
      </c>
      <c r="B271" s="14" t="s">
        <v>74</v>
      </c>
      <c r="C271" s="14" t="s">
        <v>70</v>
      </c>
      <c r="D271" s="14" t="s">
        <v>486</v>
      </c>
      <c r="E271" s="14"/>
      <c r="F271" s="123">
        <f>F272</f>
        <v>309</v>
      </c>
      <c r="G271" s="123"/>
    </row>
    <row r="272" spans="1:7" s="65" customFormat="1" ht="25.5">
      <c r="A272" s="22" t="s">
        <v>727</v>
      </c>
      <c r="B272" s="14" t="s">
        <v>74</v>
      </c>
      <c r="C272" s="14" t="s">
        <v>70</v>
      </c>
      <c r="D272" s="14" t="s">
        <v>486</v>
      </c>
      <c r="E272" s="14" t="s">
        <v>52</v>
      </c>
      <c r="F272" s="123">
        <f>F273</f>
        <v>309</v>
      </c>
      <c r="G272" s="123"/>
    </row>
    <row r="273" spans="1:7" s="65" customFormat="1" ht="25.5">
      <c r="A273" s="22" t="s">
        <v>55</v>
      </c>
      <c r="B273" s="14" t="s">
        <v>74</v>
      </c>
      <c r="C273" s="14" t="s">
        <v>70</v>
      </c>
      <c r="D273" s="14" t="s">
        <v>486</v>
      </c>
      <c r="E273" s="14" t="s">
        <v>98</v>
      </c>
      <c r="F273" s="123">
        <f>прил8!G212</f>
        <v>309</v>
      </c>
      <c r="G273" s="123"/>
    </row>
    <row r="274" spans="1:7" s="65" customFormat="1" ht="51">
      <c r="A274" s="7" t="s">
        <v>216</v>
      </c>
      <c r="B274" s="14" t="s">
        <v>74</v>
      </c>
      <c r="C274" s="14" t="s">
        <v>70</v>
      </c>
      <c r="D274" s="14" t="s">
        <v>487</v>
      </c>
      <c r="E274" s="14"/>
      <c r="F274" s="123">
        <f>F275</f>
        <v>126</v>
      </c>
      <c r="G274" s="123"/>
    </row>
    <row r="275" spans="1:7" s="65" customFormat="1" ht="25.5">
      <c r="A275" s="22" t="s">
        <v>489</v>
      </c>
      <c r="B275" s="14" t="s">
        <v>74</v>
      </c>
      <c r="C275" s="14" t="s">
        <v>70</v>
      </c>
      <c r="D275" s="14" t="s">
        <v>488</v>
      </c>
      <c r="E275" s="14"/>
      <c r="F275" s="123">
        <f>F276</f>
        <v>126</v>
      </c>
      <c r="G275" s="123"/>
    </row>
    <row r="276" spans="1:7" s="65" customFormat="1" ht="25.5">
      <c r="A276" s="22" t="s">
        <v>727</v>
      </c>
      <c r="B276" s="14" t="s">
        <v>74</v>
      </c>
      <c r="C276" s="14" t="s">
        <v>70</v>
      </c>
      <c r="D276" s="14" t="s">
        <v>488</v>
      </c>
      <c r="E276" s="14" t="s">
        <v>52</v>
      </c>
      <c r="F276" s="123">
        <f>F277</f>
        <v>126</v>
      </c>
      <c r="G276" s="123"/>
    </row>
    <row r="277" spans="1:7" s="65" customFormat="1" ht="25.5">
      <c r="A277" s="22" t="s">
        <v>55</v>
      </c>
      <c r="B277" s="14" t="s">
        <v>74</v>
      </c>
      <c r="C277" s="14" t="s">
        <v>70</v>
      </c>
      <c r="D277" s="14" t="s">
        <v>488</v>
      </c>
      <c r="E277" s="14" t="s">
        <v>98</v>
      </c>
      <c r="F277" s="123">
        <f>прил8!G216</f>
        <v>126</v>
      </c>
      <c r="G277" s="123"/>
    </row>
    <row r="278" spans="1:7" s="65" customFormat="1" ht="38.25">
      <c r="A278" s="22" t="s">
        <v>14</v>
      </c>
      <c r="B278" s="14" t="s">
        <v>74</v>
      </c>
      <c r="C278" s="14" t="s">
        <v>70</v>
      </c>
      <c r="D278" s="14" t="s">
        <v>492</v>
      </c>
      <c r="E278" s="14"/>
      <c r="F278" s="123">
        <f>F279+F283</f>
        <v>6315</v>
      </c>
      <c r="G278" s="123"/>
    </row>
    <row r="279" spans="1:7" s="65" customFormat="1" ht="38.25">
      <c r="A279" s="77" t="s">
        <v>525</v>
      </c>
      <c r="B279" s="14" t="s">
        <v>74</v>
      </c>
      <c r="C279" s="14" t="s">
        <v>70</v>
      </c>
      <c r="D279" s="14" t="s">
        <v>493</v>
      </c>
      <c r="E279" s="14"/>
      <c r="F279" s="123">
        <f>F280</f>
        <v>874</v>
      </c>
      <c r="G279" s="123"/>
    </row>
    <row r="280" spans="1:7" s="65" customFormat="1" ht="25.5">
      <c r="A280" s="22" t="s">
        <v>545</v>
      </c>
      <c r="B280" s="14" t="s">
        <v>74</v>
      </c>
      <c r="C280" s="14" t="s">
        <v>70</v>
      </c>
      <c r="D280" s="14" t="s">
        <v>494</v>
      </c>
      <c r="E280" s="14"/>
      <c r="F280" s="123">
        <f>F281</f>
        <v>874</v>
      </c>
      <c r="G280" s="123"/>
    </row>
    <row r="281" spans="1:7" s="65" customFormat="1" ht="25.5">
      <c r="A281" s="22" t="s">
        <v>727</v>
      </c>
      <c r="B281" s="14" t="s">
        <v>74</v>
      </c>
      <c r="C281" s="14" t="s">
        <v>70</v>
      </c>
      <c r="D281" s="14" t="s">
        <v>494</v>
      </c>
      <c r="E281" s="14" t="s">
        <v>52</v>
      </c>
      <c r="F281" s="123">
        <f>F282</f>
        <v>874</v>
      </c>
      <c r="G281" s="123"/>
    </row>
    <row r="282" spans="1:7" s="65" customFormat="1" ht="25.5">
      <c r="A282" s="22" t="s">
        <v>55</v>
      </c>
      <c r="B282" s="14" t="s">
        <v>74</v>
      </c>
      <c r="C282" s="14" t="s">
        <v>70</v>
      </c>
      <c r="D282" s="14" t="s">
        <v>494</v>
      </c>
      <c r="E282" s="14" t="s">
        <v>98</v>
      </c>
      <c r="F282" s="123">
        <f>прил8!G221</f>
        <v>874</v>
      </c>
      <c r="G282" s="123"/>
    </row>
    <row r="283" spans="1:7" s="65" customFormat="1" ht="38.25">
      <c r="A283" s="7" t="s">
        <v>249</v>
      </c>
      <c r="B283" s="14" t="s">
        <v>74</v>
      </c>
      <c r="C283" s="14" t="s">
        <v>70</v>
      </c>
      <c r="D283" s="14" t="s">
        <v>569</v>
      </c>
      <c r="E283" s="14"/>
      <c r="F283" s="123">
        <f>F284</f>
        <v>5441</v>
      </c>
      <c r="G283" s="123"/>
    </row>
    <row r="284" spans="1:7" s="65" customFormat="1" ht="25.5">
      <c r="A284" s="7" t="s">
        <v>300</v>
      </c>
      <c r="B284" s="14" t="s">
        <v>74</v>
      </c>
      <c r="C284" s="14" t="s">
        <v>70</v>
      </c>
      <c r="D284" s="14" t="s">
        <v>495</v>
      </c>
      <c r="E284" s="14"/>
      <c r="F284" s="123">
        <f>F285+F287+F289</f>
        <v>5441</v>
      </c>
      <c r="G284" s="123"/>
    </row>
    <row r="285" spans="1:7" s="65" customFormat="1" ht="51">
      <c r="A285" s="47" t="s">
        <v>50</v>
      </c>
      <c r="B285" s="14" t="s">
        <v>74</v>
      </c>
      <c r="C285" s="14" t="s">
        <v>70</v>
      </c>
      <c r="D285" s="14" t="s">
        <v>495</v>
      </c>
      <c r="E285" s="14" t="s">
        <v>49</v>
      </c>
      <c r="F285" s="123">
        <f>F286</f>
        <v>5101</v>
      </c>
      <c r="G285" s="123"/>
    </row>
    <row r="286" spans="1:7" s="65" customFormat="1" ht="12.75">
      <c r="A286" s="47" t="s">
        <v>33</v>
      </c>
      <c r="B286" s="14" t="s">
        <v>74</v>
      </c>
      <c r="C286" s="14" t="s">
        <v>70</v>
      </c>
      <c r="D286" s="14" t="s">
        <v>495</v>
      </c>
      <c r="E286" s="14" t="s">
        <v>113</v>
      </c>
      <c r="F286" s="123">
        <f>прил8!G225</f>
        <v>5101</v>
      </c>
      <c r="G286" s="123"/>
    </row>
    <row r="287" spans="1:7" s="65" customFormat="1" ht="25.5">
      <c r="A287" s="22" t="s">
        <v>727</v>
      </c>
      <c r="B287" s="14" t="s">
        <v>74</v>
      </c>
      <c r="C287" s="14" t="s">
        <v>70</v>
      </c>
      <c r="D287" s="14" t="s">
        <v>495</v>
      </c>
      <c r="E287" s="14" t="s">
        <v>52</v>
      </c>
      <c r="F287" s="123">
        <f>F288</f>
        <v>337</v>
      </c>
      <c r="G287" s="123"/>
    </row>
    <row r="288" spans="1:7" s="65" customFormat="1" ht="25.5">
      <c r="A288" s="47" t="s">
        <v>55</v>
      </c>
      <c r="B288" s="14" t="s">
        <v>74</v>
      </c>
      <c r="C288" s="14" t="s">
        <v>70</v>
      </c>
      <c r="D288" s="14" t="s">
        <v>495</v>
      </c>
      <c r="E288" s="14" t="s">
        <v>98</v>
      </c>
      <c r="F288" s="123">
        <f>прил8!G227</f>
        <v>337</v>
      </c>
      <c r="G288" s="123"/>
    </row>
    <row r="289" spans="1:7" s="65" customFormat="1" ht="12.75">
      <c r="A289" s="22" t="s">
        <v>56</v>
      </c>
      <c r="B289" s="14" t="s">
        <v>74</v>
      </c>
      <c r="C289" s="14" t="s">
        <v>70</v>
      </c>
      <c r="D289" s="14" t="s">
        <v>495</v>
      </c>
      <c r="E289" s="14" t="s">
        <v>53</v>
      </c>
      <c r="F289" s="123">
        <f>F290</f>
        <v>3</v>
      </c>
      <c r="G289" s="123"/>
    </row>
    <row r="290" spans="1:7" s="65" customFormat="1" ht="12.75">
      <c r="A290" s="22" t="s">
        <v>57</v>
      </c>
      <c r="B290" s="14" t="s">
        <v>74</v>
      </c>
      <c r="C290" s="14" t="s">
        <v>70</v>
      </c>
      <c r="D290" s="14" t="s">
        <v>495</v>
      </c>
      <c r="E290" s="14" t="s">
        <v>54</v>
      </c>
      <c r="F290" s="123">
        <f>прил8!G229</f>
        <v>3</v>
      </c>
      <c r="G290" s="123"/>
    </row>
    <row r="291" spans="1:7" s="65" customFormat="1" ht="38.25">
      <c r="A291" s="47" t="s">
        <v>15</v>
      </c>
      <c r="B291" s="14" t="s">
        <v>74</v>
      </c>
      <c r="C291" s="14" t="s">
        <v>70</v>
      </c>
      <c r="D291" s="14" t="s">
        <v>499</v>
      </c>
      <c r="E291" s="14"/>
      <c r="F291" s="123">
        <f>F292</f>
        <v>1137</v>
      </c>
      <c r="G291" s="123"/>
    </row>
    <row r="292" spans="1:7" s="65" customFormat="1" ht="38.25">
      <c r="A292" s="47" t="s">
        <v>251</v>
      </c>
      <c r="B292" s="14" t="s">
        <v>74</v>
      </c>
      <c r="C292" s="14" t="s">
        <v>70</v>
      </c>
      <c r="D292" s="14" t="s">
        <v>500</v>
      </c>
      <c r="E292" s="14"/>
      <c r="F292" s="123">
        <f>F293</f>
        <v>1137</v>
      </c>
      <c r="G292" s="123"/>
    </row>
    <row r="293" spans="1:7" s="65" customFormat="1" ht="12.75">
      <c r="A293" s="47" t="s">
        <v>143</v>
      </c>
      <c r="B293" s="14" t="s">
        <v>74</v>
      </c>
      <c r="C293" s="14" t="s">
        <v>70</v>
      </c>
      <c r="D293" s="14" t="s">
        <v>501</v>
      </c>
      <c r="E293" s="14"/>
      <c r="F293" s="123">
        <f>F294</f>
        <v>1137</v>
      </c>
      <c r="G293" s="123"/>
    </row>
    <row r="294" spans="1:7" s="65" customFormat="1" ht="25.5">
      <c r="A294" s="22" t="s">
        <v>727</v>
      </c>
      <c r="B294" s="14" t="s">
        <v>74</v>
      </c>
      <c r="C294" s="14" t="s">
        <v>70</v>
      </c>
      <c r="D294" s="14" t="s">
        <v>501</v>
      </c>
      <c r="E294" s="14" t="s">
        <v>52</v>
      </c>
      <c r="F294" s="123">
        <f>F295</f>
        <v>1137</v>
      </c>
      <c r="G294" s="123"/>
    </row>
    <row r="295" spans="1:7" s="65" customFormat="1" ht="25.5">
      <c r="A295" s="47" t="s">
        <v>55</v>
      </c>
      <c r="B295" s="14" t="s">
        <v>74</v>
      </c>
      <c r="C295" s="14" t="s">
        <v>70</v>
      </c>
      <c r="D295" s="14" t="s">
        <v>501</v>
      </c>
      <c r="E295" s="14" t="s">
        <v>98</v>
      </c>
      <c r="F295" s="123">
        <f>прил8!G234</f>
        <v>1137</v>
      </c>
      <c r="G295" s="123"/>
    </row>
    <row r="296" spans="1:7" s="65" customFormat="1" ht="25.5">
      <c r="A296" s="13" t="s">
        <v>114</v>
      </c>
      <c r="B296" s="18" t="s">
        <v>74</v>
      </c>
      <c r="C296" s="18" t="s">
        <v>115</v>
      </c>
      <c r="D296" s="18"/>
      <c r="E296" s="18"/>
      <c r="F296" s="133">
        <f>F297+F307</f>
        <v>442</v>
      </c>
      <c r="G296" s="133"/>
    </row>
    <row r="297" spans="1:7" s="65" customFormat="1" ht="38.25">
      <c r="A297" s="7" t="s">
        <v>1</v>
      </c>
      <c r="B297" s="14" t="s">
        <v>74</v>
      </c>
      <c r="C297" s="14" t="s">
        <v>115</v>
      </c>
      <c r="D297" s="14" t="s">
        <v>452</v>
      </c>
      <c r="E297" s="18"/>
      <c r="F297" s="93">
        <f>F298</f>
        <v>422</v>
      </c>
      <c r="G297" s="93"/>
    </row>
    <row r="298" spans="1:7" s="65" customFormat="1" ht="25.5">
      <c r="A298" s="7" t="s">
        <v>2</v>
      </c>
      <c r="B298" s="14" t="s">
        <v>74</v>
      </c>
      <c r="C298" s="14" t="s">
        <v>115</v>
      </c>
      <c r="D298" s="14" t="s">
        <v>453</v>
      </c>
      <c r="E298" s="14"/>
      <c r="F298" s="93">
        <f>F299+F303</f>
        <v>422</v>
      </c>
      <c r="G298" s="93"/>
    </row>
    <row r="299" spans="1:7" s="65" customFormat="1" ht="25.5">
      <c r="A299" s="7" t="s">
        <v>246</v>
      </c>
      <c r="B299" s="14" t="s">
        <v>74</v>
      </c>
      <c r="C299" s="14" t="s">
        <v>115</v>
      </c>
      <c r="D299" s="14" t="s">
        <v>454</v>
      </c>
      <c r="E299" s="14"/>
      <c r="F299" s="93">
        <f>F300</f>
        <v>89</v>
      </c>
      <c r="G299" s="93"/>
    </row>
    <row r="300" spans="1:7" s="65" customFormat="1" ht="25.5">
      <c r="A300" s="7" t="s">
        <v>3</v>
      </c>
      <c r="B300" s="14" t="s">
        <v>74</v>
      </c>
      <c r="C300" s="14" t="s">
        <v>115</v>
      </c>
      <c r="D300" s="14" t="s">
        <v>455</v>
      </c>
      <c r="E300" s="14"/>
      <c r="F300" s="93">
        <f>F301</f>
        <v>89</v>
      </c>
      <c r="G300" s="93"/>
    </row>
    <row r="301" spans="1:7" s="65" customFormat="1" ht="25.5">
      <c r="A301" s="22" t="s">
        <v>727</v>
      </c>
      <c r="B301" s="14" t="s">
        <v>74</v>
      </c>
      <c r="C301" s="14" t="s">
        <v>115</v>
      </c>
      <c r="D301" s="14" t="s">
        <v>455</v>
      </c>
      <c r="E301" s="14" t="s">
        <v>52</v>
      </c>
      <c r="F301" s="93">
        <f>F302</f>
        <v>89</v>
      </c>
      <c r="G301" s="93"/>
    </row>
    <row r="302" spans="1:7" s="65" customFormat="1" ht="12.75">
      <c r="A302" s="7" t="s">
        <v>144</v>
      </c>
      <c r="B302" s="14" t="s">
        <v>74</v>
      </c>
      <c r="C302" s="14" t="s">
        <v>115</v>
      </c>
      <c r="D302" s="14" t="s">
        <v>455</v>
      </c>
      <c r="E302" s="14" t="s">
        <v>98</v>
      </c>
      <c r="F302" s="93">
        <f>прил8!G241</f>
        <v>89</v>
      </c>
      <c r="G302" s="93"/>
    </row>
    <row r="303" spans="1:7" s="65" customFormat="1" ht="38.25">
      <c r="A303" s="7" t="s">
        <v>247</v>
      </c>
      <c r="B303" s="14" t="s">
        <v>74</v>
      </c>
      <c r="C303" s="14" t="s">
        <v>115</v>
      </c>
      <c r="D303" s="14" t="s">
        <v>568</v>
      </c>
      <c r="E303" s="14"/>
      <c r="F303" s="93">
        <f>F304</f>
        <v>333</v>
      </c>
      <c r="G303" s="93"/>
    </row>
    <row r="304" spans="1:7" s="65" customFormat="1" ht="25.5">
      <c r="A304" s="7" t="s">
        <v>4</v>
      </c>
      <c r="B304" s="14" t="s">
        <v>74</v>
      </c>
      <c r="C304" s="14" t="s">
        <v>115</v>
      </c>
      <c r="D304" s="14" t="s">
        <v>456</v>
      </c>
      <c r="E304" s="14"/>
      <c r="F304" s="93">
        <f>F305</f>
        <v>333</v>
      </c>
      <c r="G304" s="93"/>
    </row>
    <row r="305" spans="1:7" s="65" customFormat="1" ht="25.5">
      <c r="A305" s="22" t="s">
        <v>727</v>
      </c>
      <c r="B305" s="14" t="s">
        <v>74</v>
      </c>
      <c r="C305" s="14" t="s">
        <v>115</v>
      </c>
      <c r="D305" s="14" t="s">
        <v>456</v>
      </c>
      <c r="E305" s="14" t="s">
        <v>52</v>
      </c>
      <c r="F305" s="93">
        <f>F306</f>
        <v>333</v>
      </c>
      <c r="G305" s="93"/>
    </row>
    <row r="306" spans="1:7" s="65" customFormat="1" ht="29.25" customHeight="1">
      <c r="A306" s="22" t="s">
        <v>55</v>
      </c>
      <c r="B306" s="14" t="s">
        <v>74</v>
      </c>
      <c r="C306" s="14" t="s">
        <v>115</v>
      </c>
      <c r="D306" s="14" t="s">
        <v>456</v>
      </c>
      <c r="E306" s="14" t="s">
        <v>98</v>
      </c>
      <c r="F306" s="93">
        <f>прил8!G245</f>
        <v>333</v>
      </c>
      <c r="G306" s="93"/>
    </row>
    <row r="307" spans="1:7" ht="51">
      <c r="A307" s="7" t="s">
        <v>12</v>
      </c>
      <c r="B307" s="14" t="s">
        <v>74</v>
      </c>
      <c r="C307" s="14" t="s">
        <v>115</v>
      </c>
      <c r="D307" s="14" t="s">
        <v>481</v>
      </c>
      <c r="E307" s="14"/>
      <c r="F307" s="93">
        <f>F308</f>
        <v>20</v>
      </c>
      <c r="G307" s="93"/>
    </row>
    <row r="308" spans="1:7" ht="25.5">
      <c r="A308" s="7" t="s">
        <v>180</v>
      </c>
      <c r="B308" s="14" t="s">
        <v>74</v>
      </c>
      <c r="C308" s="14" t="s">
        <v>115</v>
      </c>
      <c r="D308" s="14" t="s">
        <v>496</v>
      </c>
      <c r="E308" s="14"/>
      <c r="F308" s="93">
        <f>F309</f>
        <v>20</v>
      </c>
      <c r="G308" s="93"/>
    </row>
    <row r="309" spans="1:7" ht="51">
      <c r="A309" s="7" t="s">
        <v>526</v>
      </c>
      <c r="B309" s="14" t="s">
        <v>74</v>
      </c>
      <c r="C309" s="14" t="s">
        <v>115</v>
      </c>
      <c r="D309" s="14" t="s">
        <v>497</v>
      </c>
      <c r="E309" s="14"/>
      <c r="F309" s="93">
        <f>F310</f>
        <v>20</v>
      </c>
      <c r="G309" s="93"/>
    </row>
    <row r="310" spans="1:7" ht="25.5">
      <c r="A310" s="7" t="s">
        <v>181</v>
      </c>
      <c r="B310" s="14" t="s">
        <v>74</v>
      </c>
      <c r="C310" s="14" t="s">
        <v>115</v>
      </c>
      <c r="D310" s="14" t="s">
        <v>498</v>
      </c>
      <c r="E310" s="14"/>
      <c r="F310" s="93">
        <f>F311</f>
        <v>20</v>
      </c>
      <c r="G310" s="93"/>
    </row>
    <row r="311" spans="1:7" ht="25.5">
      <c r="A311" s="22" t="s">
        <v>727</v>
      </c>
      <c r="B311" s="14" t="s">
        <v>74</v>
      </c>
      <c r="C311" s="14" t="s">
        <v>115</v>
      </c>
      <c r="D311" s="14" t="s">
        <v>498</v>
      </c>
      <c r="E311" s="14" t="s">
        <v>52</v>
      </c>
      <c r="F311" s="93">
        <f>F312</f>
        <v>20</v>
      </c>
      <c r="G311" s="93"/>
    </row>
    <row r="312" spans="1:7" ht="31.5" customHeight="1">
      <c r="A312" s="22" t="s">
        <v>55</v>
      </c>
      <c r="B312" s="14" t="s">
        <v>74</v>
      </c>
      <c r="C312" s="14" t="s">
        <v>115</v>
      </c>
      <c r="D312" s="14" t="s">
        <v>498</v>
      </c>
      <c r="E312" s="14" t="s">
        <v>98</v>
      </c>
      <c r="F312" s="93">
        <f>прил8!G251</f>
        <v>20</v>
      </c>
      <c r="G312" s="93"/>
    </row>
    <row r="313" spans="1:7" ht="12.75">
      <c r="A313" s="13" t="s">
        <v>116</v>
      </c>
      <c r="B313" s="18" t="s">
        <v>75</v>
      </c>
      <c r="C313" s="14"/>
      <c r="D313" s="14"/>
      <c r="E313" s="14"/>
      <c r="F313" s="135">
        <f>F314+F324+F376</f>
        <v>129911.2</v>
      </c>
      <c r="G313" s="135"/>
    </row>
    <row r="314" spans="1:7" s="65" customFormat="1" ht="12.75">
      <c r="A314" s="13" t="s">
        <v>117</v>
      </c>
      <c r="B314" s="18" t="s">
        <v>75</v>
      </c>
      <c r="C314" s="71" t="s">
        <v>73</v>
      </c>
      <c r="D314" s="32"/>
      <c r="E314" s="72"/>
      <c r="F314" s="134">
        <f>F315</f>
        <v>834</v>
      </c>
      <c r="G314" s="134"/>
    </row>
    <row r="315" spans="1:7" ht="38.25">
      <c r="A315" s="44" t="s">
        <v>168</v>
      </c>
      <c r="B315" s="14" t="s">
        <v>75</v>
      </c>
      <c r="C315" s="43" t="s">
        <v>73</v>
      </c>
      <c r="D315" s="12" t="s">
        <v>343</v>
      </c>
      <c r="E315" s="10"/>
      <c r="F315" s="122">
        <f>F316</f>
        <v>834</v>
      </c>
      <c r="G315" s="122"/>
    </row>
    <row r="316" spans="1:7" ht="38.25">
      <c r="A316" s="44" t="s">
        <v>83</v>
      </c>
      <c r="B316" s="14" t="s">
        <v>75</v>
      </c>
      <c r="C316" s="43" t="s">
        <v>73</v>
      </c>
      <c r="D316" s="10" t="s">
        <v>346</v>
      </c>
      <c r="E316" s="10"/>
      <c r="F316" s="122">
        <f>F317+F321</f>
        <v>834</v>
      </c>
      <c r="G316" s="122"/>
    </row>
    <row r="317" spans="1:7" ht="25.5">
      <c r="A317" s="44" t="s">
        <v>540</v>
      </c>
      <c r="B317" s="14" t="s">
        <v>75</v>
      </c>
      <c r="C317" s="43" t="s">
        <v>73</v>
      </c>
      <c r="D317" s="10" t="s">
        <v>541</v>
      </c>
      <c r="E317" s="10"/>
      <c r="F317" s="122">
        <f>F318</f>
        <v>255</v>
      </c>
      <c r="G317" s="122"/>
    </row>
    <row r="318" spans="1:7" ht="63.75">
      <c r="A318" s="44" t="s">
        <v>220</v>
      </c>
      <c r="B318" s="14" t="s">
        <v>75</v>
      </c>
      <c r="C318" s="43" t="s">
        <v>73</v>
      </c>
      <c r="D318" s="10" t="s">
        <v>347</v>
      </c>
      <c r="E318" s="10"/>
      <c r="F318" s="122">
        <f>F319</f>
        <v>255</v>
      </c>
      <c r="G318" s="122"/>
    </row>
    <row r="319" spans="1:7" ht="25.5">
      <c r="A319" s="22" t="s">
        <v>727</v>
      </c>
      <c r="B319" s="14" t="s">
        <v>75</v>
      </c>
      <c r="C319" s="43" t="s">
        <v>73</v>
      </c>
      <c r="D319" s="10" t="s">
        <v>347</v>
      </c>
      <c r="E319" s="10">
        <v>200</v>
      </c>
      <c r="F319" s="122">
        <f>F320</f>
        <v>255</v>
      </c>
      <c r="G319" s="122"/>
    </row>
    <row r="320" spans="1:7" ht="25.5">
      <c r="A320" s="22" t="s">
        <v>55</v>
      </c>
      <c r="B320" s="14" t="s">
        <v>75</v>
      </c>
      <c r="C320" s="43" t="s">
        <v>73</v>
      </c>
      <c r="D320" s="10" t="s">
        <v>347</v>
      </c>
      <c r="E320" s="10">
        <v>240</v>
      </c>
      <c r="F320" s="122">
        <f>прил8!G259</f>
        <v>255</v>
      </c>
      <c r="G320" s="122"/>
    </row>
    <row r="321" spans="1:7" ht="51">
      <c r="A321" s="7" t="s">
        <v>145</v>
      </c>
      <c r="B321" s="14" t="s">
        <v>75</v>
      </c>
      <c r="C321" s="43" t="s">
        <v>73</v>
      </c>
      <c r="D321" s="16" t="s">
        <v>348</v>
      </c>
      <c r="E321" s="17"/>
      <c r="F321" s="127">
        <f>F322</f>
        <v>579</v>
      </c>
      <c r="G321" s="127"/>
    </row>
    <row r="322" spans="1:7" ht="25.5">
      <c r="A322" s="22" t="s">
        <v>727</v>
      </c>
      <c r="B322" s="14" t="s">
        <v>75</v>
      </c>
      <c r="C322" s="43" t="s">
        <v>73</v>
      </c>
      <c r="D322" s="16" t="s">
        <v>348</v>
      </c>
      <c r="E322" s="17" t="s">
        <v>52</v>
      </c>
      <c r="F322" s="127">
        <f>F323</f>
        <v>579</v>
      </c>
      <c r="G322" s="127"/>
    </row>
    <row r="323" spans="1:7" ht="25.5">
      <c r="A323" s="22" t="s">
        <v>55</v>
      </c>
      <c r="B323" s="14" t="s">
        <v>75</v>
      </c>
      <c r="C323" s="43" t="s">
        <v>73</v>
      </c>
      <c r="D323" s="16" t="s">
        <v>348</v>
      </c>
      <c r="E323" s="17" t="s">
        <v>98</v>
      </c>
      <c r="F323" s="127">
        <f>прил8!G262</f>
        <v>579</v>
      </c>
      <c r="G323" s="127"/>
    </row>
    <row r="324" spans="1:7" s="65" customFormat="1" ht="12.75">
      <c r="A324" s="13" t="s">
        <v>118</v>
      </c>
      <c r="B324" s="18" t="s">
        <v>75</v>
      </c>
      <c r="C324" s="18" t="s">
        <v>70</v>
      </c>
      <c r="D324" s="18"/>
      <c r="E324" s="18"/>
      <c r="F324" s="134">
        <f>F325</f>
        <v>117552.2</v>
      </c>
      <c r="G324" s="127"/>
    </row>
    <row r="325" spans="1:7" ht="39">
      <c r="A325" s="85" t="s">
        <v>158</v>
      </c>
      <c r="B325" s="14" t="s">
        <v>75</v>
      </c>
      <c r="C325" s="14" t="s">
        <v>70</v>
      </c>
      <c r="D325" s="86" t="s">
        <v>258</v>
      </c>
      <c r="E325" s="87"/>
      <c r="F325" s="120">
        <f>F326+F357+F365</f>
        <v>117552.2</v>
      </c>
      <c r="G325" s="120"/>
    </row>
    <row r="326" spans="1:7" ht="15">
      <c r="A326" s="85" t="s">
        <v>159</v>
      </c>
      <c r="B326" s="14" t="s">
        <v>75</v>
      </c>
      <c r="C326" s="14" t="s">
        <v>70</v>
      </c>
      <c r="D326" s="86" t="s">
        <v>259</v>
      </c>
      <c r="E326" s="87"/>
      <c r="F326" s="121">
        <f>F327+F334</f>
        <v>69793.5</v>
      </c>
      <c r="G326" s="121"/>
    </row>
    <row r="327" spans="1:7" ht="26.25">
      <c r="A327" s="85" t="s">
        <v>197</v>
      </c>
      <c r="B327" s="14" t="s">
        <v>75</v>
      </c>
      <c r="C327" s="14" t="s">
        <v>70</v>
      </c>
      <c r="D327" s="86" t="s">
        <v>260</v>
      </c>
      <c r="E327" s="88"/>
      <c r="F327" s="121">
        <f>F328+F331+F353</f>
        <v>20971.5</v>
      </c>
      <c r="G327" s="121"/>
    </row>
    <row r="328" spans="1:7" ht="15">
      <c r="A328" s="85" t="s">
        <v>257</v>
      </c>
      <c r="B328" s="14" t="s">
        <v>75</v>
      </c>
      <c r="C328" s="14" t="s">
        <v>70</v>
      </c>
      <c r="D328" s="86" t="s">
        <v>261</v>
      </c>
      <c r="E328" s="88"/>
      <c r="F328" s="121">
        <f>F329</f>
        <v>10825</v>
      </c>
      <c r="G328" s="121"/>
    </row>
    <row r="329" spans="1:7" ht="25.5">
      <c r="A329" s="22" t="s">
        <v>727</v>
      </c>
      <c r="B329" s="14" t="s">
        <v>75</v>
      </c>
      <c r="C329" s="14" t="s">
        <v>70</v>
      </c>
      <c r="D329" s="86" t="s">
        <v>261</v>
      </c>
      <c r="E329" s="202" t="s">
        <v>52</v>
      </c>
      <c r="F329" s="121">
        <f>F330</f>
        <v>10825</v>
      </c>
      <c r="G329" s="121"/>
    </row>
    <row r="330" spans="1:7" ht="25.5">
      <c r="A330" s="85" t="s">
        <v>55</v>
      </c>
      <c r="B330" s="14" t="s">
        <v>75</v>
      </c>
      <c r="C330" s="14" t="s">
        <v>70</v>
      </c>
      <c r="D330" s="86" t="s">
        <v>261</v>
      </c>
      <c r="E330" s="202" t="s">
        <v>98</v>
      </c>
      <c r="F330" s="121">
        <f>прил8!G269</f>
        <v>10825</v>
      </c>
      <c r="G330" s="121"/>
    </row>
    <row r="331" spans="1:7" ht="25.5">
      <c r="A331" s="22" t="s">
        <v>264</v>
      </c>
      <c r="B331" s="14" t="s">
        <v>75</v>
      </c>
      <c r="C331" s="14" t="s">
        <v>70</v>
      </c>
      <c r="D331" s="86" t="s">
        <v>265</v>
      </c>
      <c r="E331" s="202"/>
      <c r="F331" s="121">
        <f>F332</f>
        <v>476</v>
      </c>
      <c r="G331" s="121"/>
    </row>
    <row r="332" spans="1:7" ht="25.5">
      <c r="A332" s="22" t="s">
        <v>727</v>
      </c>
      <c r="B332" s="14" t="s">
        <v>75</v>
      </c>
      <c r="C332" s="14" t="s">
        <v>70</v>
      </c>
      <c r="D332" s="86" t="s">
        <v>265</v>
      </c>
      <c r="E332" s="202" t="s">
        <v>52</v>
      </c>
      <c r="F332" s="121">
        <f>F333</f>
        <v>476</v>
      </c>
      <c r="G332" s="121"/>
    </row>
    <row r="333" spans="1:7" ht="25.5">
      <c r="A333" s="85" t="s">
        <v>55</v>
      </c>
      <c r="B333" s="14" t="s">
        <v>75</v>
      </c>
      <c r="C333" s="14" t="s">
        <v>70</v>
      </c>
      <c r="D333" s="86" t="s">
        <v>265</v>
      </c>
      <c r="E333" s="202" t="s">
        <v>98</v>
      </c>
      <c r="F333" s="121">
        <f>прил8!G272</f>
        <v>476</v>
      </c>
      <c r="G333" s="121"/>
    </row>
    <row r="334" spans="1:7" ht="25.5">
      <c r="A334" s="85" t="s">
        <v>198</v>
      </c>
      <c r="B334" s="14" t="s">
        <v>75</v>
      </c>
      <c r="C334" s="14" t="s">
        <v>70</v>
      </c>
      <c r="D334" s="86" t="s">
        <v>263</v>
      </c>
      <c r="E334" s="202"/>
      <c r="F334" s="121">
        <f>F335+F344+F347+F350+F338+F341</f>
        <v>48822</v>
      </c>
      <c r="G334" s="121"/>
    </row>
    <row r="335" spans="1:7" ht="12.75">
      <c r="A335" s="85" t="s">
        <v>257</v>
      </c>
      <c r="B335" s="14" t="s">
        <v>75</v>
      </c>
      <c r="C335" s="14" t="s">
        <v>70</v>
      </c>
      <c r="D335" s="86" t="s">
        <v>262</v>
      </c>
      <c r="E335" s="202"/>
      <c r="F335" s="121">
        <f>F336</f>
        <v>9161.2</v>
      </c>
      <c r="G335" s="121"/>
    </row>
    <row r="336" spans="1:7" ht="25.5">
      <c r="A336" s="22" t="s">
        <v>727</v>
      </c>
      <c r="B336" s="14" t="s">
        <v>75</v>
      </c>
      <c r="C336" s="14" t="s">
        <v>70</v>
      </c>
      <c r="D336" s="86" t="s">
        <v>262</v>
      </c>
      <c r="E336" s="202" t="s">
        <v>52</v>
      </c>
      <c r="F336" s="121">
        <f>F337</f>
        <v>9161.2</v>
      </c>
      <c r="G336" s="121"/>
    </row>
    <row r="337" spans="1:7" ht="25.5">
      <c r="A337" s="85" t="s">
        <v>55</v>
      </c>
      <c r="B337" s="14" t="s">
        <v>75</v>
      </c>
      <c r="C337" s="14" t="s">
        <v>70</v>
      </c>
      <c r="D337" s="86" t="s">
        <v>262</v>
      </c>
      <c r="E337" s="202" t="s">
        <v>98</v>
      </c>
      <c r="F337" s="121">
        <f>прил8!G276</f>
        <v>9161.2</v>
      </c>
      <c r="G337" s="121"/>
    </row>
    <row r="338" spans="1:7" ht="51">
      <c r="A338" s="85" t="s">
        <v>679</v>
      </c>
      <c r="B338" s="14" t="s">
        <v>75</v>
      </c>
      <c r="C338" s="14" t="s">
        <v>70</v>
      </c>
      <c r="D338" s="86" t="s">
        <v>680</v>
      </c>
      <c r="E338" s="202"/>
      <c r="F338" s="121">
        <f>F340</f>
        <v>13330</v>
      </c>
      <c r="G338" s="121"/>
    </row>
    <row r="339" spans="1:7" ht="25.5">
      <c r="A339" s="22" t="s">
        <v>727</v>
      </c>
      <c r="B339" s="14" t="s">
        <v>75</v>
      </c>
      <c r="C339" s="14" t="s">
        <v>70</v>
      </c>
      <c r="D339" s="86" t="s">
        <v>680</v>
      </c>
      <c r="E339" s="202" t="s">
        <v>52</v>
      </c>
      <c r="F339" s="121">
        <f>F340</f>
        <v>13330</v>
      </c>
      <c r="G339" s="121"/>
    </row>
    <row r="340" spans="1:7" ht="25.5">
      <c r="A340" s="85" t="s">
        <v>55</v>
      </c>
      <c r="B340" s="14" t="s">
        <v>75</v>
      </c>
      <c r="C340" s="14" t="s">
        <v>70</v>
      </c>
      <c r="D340" s="86" t="s">
        <v>680</v>
      </c>
      <c r="E340" s="202" t="s">
        <v>98</v>
      </c>
      <c r="F340" s="121">
        <f>прил8!G279</f>
        <v>13330</v>
      </c>
      <c r="G340" s="121"/>
    </row>
    <row r="341" spans="1:7" ht="38.25">
      <c r="A341" s="85" t="s">
        <v>682</v>
      </c>
      <c r="B341" s="14" t="s">
        <v>75</v>
      </c>
      <c r="C341" s="14" t="s">
        <v>70</v>
      </c>
      <c r="D341" s="86" t="s">
        <v>681</v>
      </c>
      <c r="E341" s="202"/>
      <c r="F341" s="121">
        <f>F343</f>
        <v>1662</v>
      </c>
      <c r="G341" s="121"/>
    </row>
    <row r="342" spans="1:7" ht="25.5">
      <c r="A342" s="22" t="s">
        <v>727</v>
      </c>
      <c r="B342" s="14" t="s">
        <v>75</v>
      </c>
      <c r="C342" s="14" t="s">
        <v>70</v>
      </c>
      <c r="D342" s="86" t="s">
        <v>681</v>
      </c>
      <c r="E342" s="202" t="s">
        <v>52</v>
      </c>
      <c r="F342" s="121">
        <f>F343</f>
        <v>1662</v>
      </c>
      <c r="G342" s="121"/>
    </row>
    <row r="343" spans="1:7" ht="25.5">
      <c r="A343" s="85" t="s">
        <v>55</v>
      </c>
      <c r="B343" s="14" t="s">
        <v>75</v>
      </c>
      <c r="C343" s="14" t="s">
        <v>70</v>
      </c>
      <c r="D343" s="86" t="s">
        <v>681</v>
      </c>
      <c r="E343" s="202" t="s">
        <v>98</v>
      </c>
      <c r="F343" s="121">
        <f>прил8!G282</f>
        <v>1662</v>
      </c>
      <c r="G343" s="121"/>
    </row>
    <row r="344" spans="1:7" ht="25.5">
      <c r="A344" s="85" t="s">
        <v>665</v>
      </c>
      <c r="B344" s="14" t="s">
        <v>75</v>
      </c>
      <c r="C344" s="14" t="s">
        <v>70</v>
      </c>
      <c r="D344" s="86" t="s">
        <v>664</v>
      </c>
      <c r="E344" s="202"/>
      <c r="F344" s="121">
        <f>F345</f>
        <v>17544.8</v>
      </c>
      <c r="G344" s="121"/>
    </row>
    <row r="345" spans="1:7" ht="25.5">
      <c r="A345" s="22" t="s">
        <v>727</v>
      </c>
      <c r="B345" s="14" t="s">
        <v>75</v>
      </c>
      <c r="C345" s="14" t="s">
        <v>70</v>
      </c>
      <c r="D345" s="86" t="s">
        <v>664</v>
      </c>
      <c r="E345" s="202" t="s">
        <v>52</v>
      </c>
      <c r="F345" s="121">
        <f>F346</f>
        <v>17544.8</v>
      </c>
      <c r="G345" s="121"/>
    </row>
    <row r="346" spans="1:7" ht="25.5">
      <c r="A346" s="85" t="s">
        <v>55</v>
      </c>
      <c r="B346" s="14" t="s">
        <v>75</v>
      </c>
      <c r="C346" s="14" t="s">
        <v>70</v>
      </c>
      <c r="D346" s="86" t="s">
        <v>664</v>
      </c>
      <c r="E346" s="202" t="s">
        <v>98</v>
      </c>
      <c r="F346" s="121">
        <f>прил8!G285</f>
        <v>17544.8</v>
      </c>
      <c r="G346" s="121"/>
    </row>
    <row r="347" spans="1:7" ht="25.5">
      <c r="A347" s="22" t="s">
        <v>670</v>
      </c>
      <c r="B347" s="14" t="s">
        <v>75</v>
      </c>
      <c r="C347" s="14" t="s">
        <v>70</v>
      </c>
      <c r="D347" s="12" t="s">
        <v>683</v>
      </c>
      <c r="E347" s="50"/>
      <c r="F347" s="122">
        <f>F348</f>
        <v>7014</v>
      </c>
      <c r="G347" s="122"/>
    </row>
    <row r="348" spans="1:7" ht="25.5">
      <c r="A348" s="22" t="s">
        <v>727</v>
      </c>
      <c r="B348" s="14" t="s">
        <v>75</v>
      </c>
      <c r="C348" s="14" t="s">
        <v>70</v>
      </c>
      <c r="D348" s="12" t="s">
        <v>683</v>
      </c>
      <c r="E348" s="50">
        <v>200</v>
      </c>
      <c r="F348" s="122">
        <f>F349</f>
        <v>7014</v>
      </c>
      <c r="G348" s="122"/>
    </row>
    <row r="349" spans="1:7" ht="25.5">
      <c r="A349" s="85" t="s">
        <v>55</v>
      </c>
      <c r="B349" s="14" t="s">
        <v>75</v>
      </c>
      <c r="C349" s="14" t="s">
        <v>70</v>
      </c>
      <c r="D349" s="12" t="s">
        <v>683</v>
      </c>
      <c r="E349" s="50">
        <v>240</v>
      </c>
      <c r="F349" s="122">
        <f>прил8!G288</f>
        <v>7014</v>
      </c>
      <c r="G349" s="122"/>
    </row>
    <row r="350" spans="1:7" ht="25.5">
      <c r="A350" s="22" t="s">
        <v>264</v>
      </c>
      <c r="B350" s="14" t="s">
        <v>75</v>
      </c>
      <c r="C350" s="14" t="s">
        <v>70</v>
      </c>
      <c r="D350" s="12" t="s">
        <v>675</v>
      </c>
      <c r="E350" s="50"/>
      <c r="F350" s="122">
        <f>F351</f>
        <v>110</v>
      </c>
      <c r="G350" s="122"/>
    </row>
    <row r="351" spans="1:7" ht="25.5">
      <c r="A351" s="22" t="s">
        <v>727</v>
      </c>
      <c r="B351" s="14" t="s">
        <v>75</v>
      </c>
      <c r="C351" s="14" t="s">
        <v>70</v>
      </c>
      <c r="D351" s="12" t="s">
        <v>675</v>
      </c>
      <c r="E351" s="50">
        <v>200</v>
      </c>
      <c r="F351" s="122">
        <f>F352</f>
        <v>110</v>
      </c>
      <c r="G351" s="122"/>
    </row>
    <row r="352" spans="1:7" ht="25.5">
      <c r="A352" s="85" t="s">
        <v>55</v>
      </c>
      <c r="B352" s="14" t="s">
        <v>75</v>
      </c>
      <c r="C352" s="14" t="s">
        <v>70</v>
      </c>
      <c r="D352" s="12" t="s">
        <v>675</v>
      </c>
      <c r="E352" s="50">
        <v>240</v>
      </c>
      <c r="F352" s="122">
        <f>прил8!G291</f>
        <v>110</v>
      </c>
      <c r="G352" s="122"/>
    </row>
    <row r="353" spans="1:7" ht="25.5">
      <c r="A353" s="85" t="s">
        <v>729</v>
      </c>
      <c r="B353" s="14" t="s">
        <v>75</v>
      </c>
      <c r="C353" s="14" t="s">
        <v>70</v>
      </c>
      <c r="D353" s="12" t="s">
        <v>731</v>
      </c>
      <c r="E353" s="50"/>
      <c r="F353" s="122">
        <f>F354</f>
        <v>9670.5</v>
      </c>
      <c r="G353" s="122"/>
    </row>
    <row r="354" spans="1:7" ht="12.75">
      <c r="A354" s="85" t="s">
        <v>691</v>
      </c>
      <c r="B354" s="14" t="s">
        <v>75</v>
      </c>
      <c r="C354" s="14" t="s">
        <v>70</v>
      </c>
      <c r="D354" s="12" t="s">
        <v>730</v>
      </c>
      <c r="E354" s="50"/>
      <c r="F354" s="122">
        <f>F355</f>
        <v>9670.5</v>
      </c>
      <c r="G354" s="122"/>
    </row>
    <row r="355" spans="1:7" ht="25.5">
      <c r="A355" s="22" t="s">
        <v>727</v>
      </c>
      <c r="B355" s="14" t="s">
        <v>75</v>
      </c>
      <c r="C355" s="14" t="s">
        <v>70</v>
      </c>
      <c r="D355" s="12" t="s">
        <v>730</v>
      </c>
      <c r="E355" s="50">
        <v>200</v>
      </c>
      <c r="F355" s="122">
        <f>F356</f>
        <v>9670.5</v>
      </c>
      <c r="G355" s="122"/>
    </row>
    <row r="356" spans="1:7" ht="25.5">
      <c r="A356" s="85" t="s">
        <v>55</v>
      </c>
      <c r="B356" s="14" t="s">
        <v>75</v>
      </c>
      <c r="C356" s="14" t="s">
        <v>70</v>
      </c>
      <c r="D356" s="12" t="s">
        <v>730</v>
      </c>
      <c r="E356" s="50">
        <v>240</v>
      </c>
      <c r="F356" s="122">
        <f>прил8!G295</f>
        <v>9670.5</v>
      </c>
      <c r="G356" s="122"/>
    </row>
    <row r="357" spans="1:7" ht="12.75">
      <c r="A357" s="64" t="s">
        <v>160</v>
      </c>
      <c r="B357" s="14" t="s">
        <v>75</v>
      </c>
      <c r="C357" s="14" t="s">
        <v>70</v>
      </c>
      <c r="D357" s="12" t="s">
        <v>266</v>
      </c>
      <c r="E357" s="50"/>
      <c r="F357" s="122">
        <f>F358</f>
        <v>598</v>
      </c>
      <c r="G357" s="122"/>
    </row>
    <row r="358" spans="1:7" ht="25.5">
      <c r="A358" s="64" t="s">
        <v>250</v>
      </c>
      <c r="B358" s="14" t="s">
        <v>75</v>
      </c>
      <c r="C358" s="14" t="s">
        <v>70</v>
      </c>
      <c r="D358" s="12" t="s">
        <v>574</v>
      </c>
      <c r="E358" s="50"/>
      <c r="F358" s="122">
        <f>F359+F362</f>
        <v>598</v>
      </c>
      <c r="G358" s="122"/>
    </row>
    <row r="359" spans="1:7" ht="12.75">
      <c r="A359" s="85" t="s">
        <v>257</v>
      </c>
      <c r="B359" s="14" t="s">
        <v>75</v>
      </c>
      <c r="C359" s="14" t="s">
        <v>70</v>
      </c>
      <c r="D359" s="12" t="s">
        <v>267</v>
      </c>
      <c r="E359" s="50"/>
      <c r="F359" s="122">
        <f>F360</f>
        <v>398</v>
      </c>
      <c r="G359" s="122"/>
    </row>
    <row r="360" spans="1:7" ht="25.5">
      <c r="A360" s="22" t="s">
        <v>727</v>
      </c>
      <c r="B360" s="14" t="s">
        <v>75</v>
      </c>
      <c r="C360" s="14" t="s">
        <v>70</v>
      </c>
      <c r="D360" s="12" t="s">
        <v>267</v>
      </c>
      <c r="E360" s="50">
        <v>200</v>
      </c>
      <c r="F360" s="122">
        <f>F361</f>
        <v>398</v>
      </c>
      <c r="G360" s="122"/>
    </row>
    <row r="361" spans="1:7" ht="25.5">
      <c r="A361" s="64" t="s">
        <v>55</v>
      </c>
      <c r="B361" s="14" t="s">
        <v>75</v>
      </c>
      <c r="C361" s="14" t="s">
        <v>70</v>
      </c>
      <c r="D361" s="12" t="s">
        <v>267</v>
      </c>
      <c r="E361" s="50">
        <v>240</v>
      </c>
      <c r="F361" s="122">
        <f>прил8!G300</f>
        <v>398</v>
      </c>
      <c r="G361" s="122"/>
    </row>
    <row r="362" spans="1:7" ht="25.5">
      <c r="A362" s="22" t="s">
        <v>264</v>
      </c>
      <c r="B362" s="14" t="s">
        <v>75</v>
      </c>
      <c r="C362" s="14" t="s">
        <v>70</v>
      </c>
      <c r="D362" s="12" t="s">
        <v>759</v>
      </c>
      <c r="E362" s="50"/>
      <c r="F362" s="122">
        <f>F363</f>
        <v>200</v>
      </c>
      <c r="G362" s="122"/>
    </row>
    <row r="363" spans="1:7" ht="25.5">
      <c r="A363" s="22" t="s">
        <v>727</v>
      </c>
      <c r="B363" s="14" t="s">
        <v>75</v>
      </c>
      <c r="C363" s="14" t="s">
        <v>70</v>
      </c>
      <c r="D363" s="12" t="s">
        <v>759</v>
      </c>
      <c r="E363" s="50">
        <v>200</v>
      </c>
      <c r="F363" s="122">
        <f>F364</f>
        <v>200</v>
      </c>
      <c r="G363" s="122"/>
    </row>
    <row r="364" spans="1:7" ht="25.5">
      <c r="A364" s="85" t="s">
        <v>55</v>
      </c>
      <c r="B364" s="14" t="s">
        <v>75</v>
      </c>
      <c r="C364" s="14" t="s">
        <v>70</v>
      </c>
      <c r="D364" s="12" t="s">
        <v>759</v>
      </c>
      <c r="E364" s="50">
        <v>240</v>
      </c>
      <c r="F364" s="122">
        <f>прил8!G303</f>
        <v>200</v>
      </c>
      <c r="G364" s="122"/>
    </row>
    <row r="365" spans="1:7" ht="12.75">
      <c r="A365" s="64" t="s">
        <v>161</v>
      </c>
      <c r="B365" s="14" t="s">
        <v>75</v>
      </c>
      <c r="C365" s="14" t="s">
        <v>70</v>
      </c>
      <c r="D365" s="12" t="s">
        <v>268</v>
      </c>
      <c r="E365" s="50"/>
      <c r="F365" s="122">
        <f>F366+F370+F373</f>
        <v>47160.7</v>
      </c>
      <c r="G365" s="122"/>
    </row>
    <row r="366" spans="1:7" ht="25.5">
      <c r="A366" s="89" t="s">
        <v>534</v>
      </c>
      <c r="B366" s="14" t="s">
        <v>75</v>
      </c>
      <c r="C366" s="14" t="s">
        <v>70</v>
      </c>
      <c r="D366" s="12" t="s">
        <v>269</v>
      </c>
      <c r="E366" s="10"/>
      <c r="F366" s="122">
        <f>F367</f>
        <v>6162.2</v>
      </c>
      <c r="G366" s="122"/>
    </row>
    <row r="367" spans="1:7" ht="12.75">
      <c r="A367" s="89" t="s">
        <v>533</v>
      </c>
      <c r="B367" s="14" t="s">
        <v>75</v>
      </c>
      <c r="C367" s="14" t="s">
        <v>70</v>
      </c>
      <c r="D367" s="12" t="s">
        <v>270</v>
      </c>
      <c r="E367" s="10"/>
      <c r="F367" s="122">
        <f>F368</f>
        <v>6162.2</v>
      </c>
      <c r="G367" s="122"/>
    </row>
    <row r="368" spans="1:7" s="65" customFormat="1" ht="25.5">
      <c r="A368" s="155" t="s">
        <v>623</v>
      </c>
      <c r="B368" s="14" t="s">
        <v>75</v>
      </c>
      <c r="C368" s="14" t="s">
        <v>70</v>
      </c>
      <c r="D368" s="12" t="s">
        <v>270</v>
      </c>
      <c r="E368" s="10">
        <v>400</v>
      </c>
      <c r="F368" s="122">
        <f>F369</f>
        <v>6162.2</v>
      </c>
      <c r="G368" s="122"/>
    </row>
    <row r="369" spans="1:7" s="65" customFormat="1" ht="12.75">
      <c r="A369" s="64" t="s">
        <v>30</v>
      </c>
      <c r="B369" s="14" t="s">
        <v>75</v>
      </c>
      <c r="C369" s="14" t="s">
        <v>70</v>
      </c>
      <c r="D369" s="12" t="s">
        <v>270</v>
      </c>
      <c r="E369" s="10">
        <v>410</v>
      </c>
      <c r="F369" s="122">
        <f>прил8!G308</f>
        <v>6162.2</v>
      </c>
      <c r="G369" s="122"/>
    </row>
    <row r="370" spans="1:7" s="65" customFormat="1" ht="38.25">
      <c r="A370" s="64" t="s">
        <v>684</v>
      </c>
      <c r="B370" s="14" t="s">
        <v>75</v>
      </c>
      <c r="C370" s="14" t="s">
        <v>70</v>
      </c>
      <c r="D370" s="12" t="s">
        <v>685</v>
      </c>
      <c r="E370" s="10"/>
      <c r="F370" s="122">
        <f>F371</f>
        <v>39465.2</v>
      </c>
      <c r="G370" s="122"/>
    </row>
    <row r="371" spans="1:7" s="65" customFormat="1" ht="25.5">
      <c r="A371" s="155" t="s">
        <v>623</v>
      </c>
      <c r="B371" s="14" t="s">
        <v>75</v>
      </c>
      <c r="C371" s="14" t="s">
        <v>70</v>
      </c>
      <c r="D371" s="12" t="s">
        <v>685</v>
      </c>
      <c r="E371" s="10">
        <v>400</v>
      </c>
      <c r="F371" s="122">
        <f>F372</f>
        <v>39465.2</v>
      </c>
      <c r="G371" s="122"/>
    </row>
    <row r="372" spans="1:7" s="65" customFormat="1" ht="12.75">
      <c r="A372" s="64" t="s">
        <v>30</v>
      </c>
      <c r="B372" s="14" t="s">
        <v>75</v>
      </c>
      <c r="C372" s="14" t="s">
        <v>70</v>
      </c>
      <c r="D372" s="12" t="s">
        <v>685</v>
      </c>
      <c r="E372" s="10">
        <v>410</v>
      </c>
      <c r="F372" s="122">
        <f>прил8!G311</f>
        <v>39465.2</v>
      </c>
      <c r="G372" s="122"/>
    </row>
    <row r="373" spans="1:7" s="65" customFormat="1" ht="38.25">
      <c r="A373" s="64" t="s">
        <v>687</v>
      </c>
      <c r="B373" s="14" t="s">
        <v>75</v>
      </c>
      <c r="C373" s="14" t="s">
        <v>70</v>
      </c>
      <c r="D373" s="12" t="s">
        <v>686</v>
      </c>
      <c r="E373" s="10"/>
      <c r="F373" s="122">
        <f>F374</f>
        <v>1533.3</v>
      </c>
      <c r="G373" s="122"/>
    </row>
    <row r="374" spans="1:7" s="65" customFormat="1" ht="25.5">
      <c r="A374" s="155" t="s">
        <v>623</v>
      </c>
      <c r="B374" s="14" t="s">
        <v>75</v>
      </c>
      <c r="C374" s="14" t="s">
        <v>70</v>
      </c>
      <c r="D374" s="12" t="s">
        <v>686</v>
      </c>
      <c r="E374" s="10">
        <v>400</v>
      </c>
      <c r="F374" s="122">
        <f>F375</f>
        <v>1533.3</v>
      </c>
      <c r="G374" s="122"/>
    </row>
    <row r="375" spans="1:7" s="65" customFormat="1" ht="12.75">
      <c r="A375" s="64" t="s">
        <v>30</v>
      </c>
      <c r="B375" s="14" t="s">
        <v>75</v>
      </c>
      <c r="C375" s="14" t="s">
        <v>70</v>
      </c>
      <c r="D375" s="12" t="s">
        <v>686</v>
      </c>
      <c r="E375" s="10">
        <v>410</v>
      </c>
      <c r="F375" s="122">
        <f>прил8!G314</f>
        <v>1533.3</v>
      </c>
      <c r="G375" s="122"/>
    </row>
    <row r="376" spans="1:7" ht="12.75">
      <c r="A376" s="13" t="s">
        <v>119</v>
      </c>
      <c r="B376" s="18" t="s">
        <v>75</v>
      </c>
      <c r="C376" s="71" t="s">
        <v>69</v>
      </c>
      <c r="D376" s="32"/>
      <c r="E376" s="72"/>
      <c r="F376" s="134">
        <f>F383+F389+F394+F377</f>
        <v>11525</v>
      </c>
      <c r="G376" s="127"/>
    </row>
    <row r="377" spans="1:7" ht="38.25">
      <c r="A377" s="7" t="s">
        <v>162</v>
      </c>
      <c r="B377" s="14" t="s">
        <v>75</v>
      </c>
      <c r="C377" s="43" t="s">
        <v>69</v>
      </c>
      <c r="D377" s="16" t="s">
        <v>310</v>
      </c>
      <c r="E377" s="17"/>
      <c r="F377" s="127">
        <f>F378</f>
        <v>416</v>
      </c>
      <c r="G377" s="127"/>
    </row>
    <row r="378" spans="1:7" ht="51">
      <c r="A378" s="7" t="s">
        <v>178</v>
      </c>
      <c r="B378" s="14" t="s">
        <v>75</v>
      </c>
      <c r="C378" s="43" t="s">
        <v>69</v>
      </c>
      <c r="D378" s="16" t="s">
        <v>325</v>
      </c>
      <c r="E378" s="17"/>
      <c r="F378" s="127">
        <f>F379</f>
        <v>416</v>
      </c>
      <c r="G378" s="127"/>
    </row>
    <row r="379" spans="1:7" ht="25.5">
      <c r="A379" s="77" t="s">
        <v>330</v>
      </c>
      <c r="B379" s="14" t="s">
        <v>75</v>
      </c>
      <c r="C379" s="43" t="s">
        <v>69</v>
      </c>
      <c r="D379" s="12" t="s">
        <v>331</v>
      </c>
      <c r="E379" s="17"/>
      <c r="F379" s="127">
        <f>F380</f>
        <v>416</v>
      </c>
      <c r="G379" s="127"/>
    </row>
    <row r="380" spans="1:7" ht="25.5">
      <c r="A380" s="22" t="s">
        <v>300</v>
      </c>
      <c r="B380" s="14" t="s">
        <v>75</v>
      </c>
      <c r="C380" s="43" t="s">
        <v>69</v>
      </c>
      <c r="D380" s="12" t="s">
        <v>335</v>
      </c>
      <c r="E380" s="17"/>
      <c r="F380" s="127">
        <f>F381</f>
        <v>416</v>
      </c>
      <c r="G380" s="127"/>
    </row>
    <row r="381" spans="1:7" ht="25.5">
      <c r="A381" s="22" t="s">
        <v>727</v>
      </c>
      <c r="B381" s="14" t="s">
        <v>75</v>
      </c>
      <c r="C381" s="43" t="s">
        <v>69</v>
      </c>
      <c r="D381" s="12" t="s">
        <v>335</v>
      </c>
      <c r="E381" s="17" t="s">
        <v>52</v>
      </c>
      <c r="F381" s="127">
        <f>F382</f>
        <v>416</v>
      </c>
      <c r="G381" s="127"/>
    </row>
    <row r="382" spans="1:7" ht="25.5">
      <c r="A382" s="22" t="s">
        <v>55</v>
      </c>
      <c r="B382" s="14" t="s">
        <v>75</v>
      </c>
      <c r="C382" s="43" t="s">
        <v>69</v>
      </c>
      <c r="D382" s="12" t="s">
        <v>335</v>
      </c>
      <c r="E382" s="17" t="s">
        <v>98</v>
      </c>
      <c r="F382" s="127">
        <f>прил8!G321</f>
        <v>416</v>
      </c>
      <c r="G382" s="127"/>
    </row>
    <row r="383" spans="1:7" ht="38.25">
      <c r="A383" s="44" t="s">
        <v>168</v>
      </c>
      <c r="B383" s="14" t="s">
        <v>75</v>
      </c>
      <c r="C383" s="43" t="s">
        <v>69</v>
      </c>
      <c r="D383" s="12" t="s">
        <v>343</v>
      </c>
      <c r="E383" s="17"/>
      <c r="F383" s="127">
        <f>F384</f>
        <v>600</v>
      </c>
      <c r="G383" s="127"/>
    </row>
    <row r="384" spans="1:7" ht="38.25">
      <c r="A384" s="44" t="s">
        <v>82</v>
      </c>
      <c r="B384" s="14" t="s">
        <v>75</v>
      </c>
      <c r="C384" s="43" t="s">
        <v>69</v>
      </c>
      <c r="D384" s="12" t="s">
        <v>344</v>
      </c>
      <c r="E384" s="10"/>
      <c r="F384" s="122">
        <f>F385</f>
        <v>600</v>
      </c>
      <c r="G384" s="122"/>
    </row>
    <row r="385" spans="1:7" ht="25.5">
      <c r="A385" s="44" t="s">
        <v>201</v>
      </c>
      <c r="B385" s="14" t="s">
        <v>75</v>
      </c>
      <c r="C385" s="43" t="s">
        <v>69</v>
      </c>
      <c r="D385" s="10" t="s">
        <v>345</v>
      </c>
      <c r="E385" s="10"/>
      <c r="F385" s="122">
        <f>F386</f>
        <v>600</v>
      </c>
      <c r="G385" s="122"/>
    </row>
    <row r="386" spans="1:7" ht="51">
      <c r="A386" s="44" t="s">
        <v>218</v>
      </c>
      <c r="B386" s="14" t="s">
        <v>75</v>
      </c>
      <c r="C386" s="43" t="s">
        <v>69</v>
      </c>
      <c r="D386" s="10" t="s">
        <v>760</v>
      </c>
      <c r="E386" s="10"/>
      <c r="F386" s="122">
        <f>F387</f>
        <v>600</v>
      </c>
      <c r="G386" s="122"/>
    </row>
    <row r="387" spans="1:7" ht="12.75">
      <c r="A387" s="47" t="s">
        <v>56</v>
      </c>
      <c r="B387" s="14" t="s">
        <v>75</v>
      </c>
      <c r="C387" s="43" t="s">
        <v>69</v>
      </c>
      <c r="D387" s="10" t="s">
        <v>760</v>
      </c>
      <c r="E387" s="10">
        <v>800</v>
      </c>
      <c r="F387" s="122">
        <f>F388</f>
        <v>600</v>
      </c>
      <c r="G387" s="122"/>
    </row>
    <row r="388" spans="1:7" ht="38.25">
      <c r="A388" s="47" t="s">
        <v>676</v>
      </c>
      <c r="B388" s="14" t="s">
        <v>75</v>
      </c>
      <c r="C388" s="43" t="s">
        <v>69</v>
      </c>
      <c r="D388" s="10" t="s">
        <v>760</v>
      </c>
      <c r="E388" s="10">
        <v>810</v>
      </c>
      <c r="F388" s="122">
        <f>прил8!G327</f>
        <v>600</v>
      </c>
      <c r="G388" s="122"/>
    </row>
    <row r="389" spans="1:7" ht="38.25">
      <c r="A389" s="44" t="s">
        <v>84</v>
      </c>
      <c r="B389" s="14" t="s">
        <v>75</v>
      </c>
      <c r="C389" s="43" t="s">
        <v>69</v>
      </c>
      <c r="D389" s="10" t="s">
        <v>415</v>
      </c>
      <c r="E389" s="10"/>
      <c r="F389" s="122">
        <f>F390</f>
        <v>453</v>
      </c>
      <c r="G389" s="122"/>
    </row>
    <row r="390" spans="1:7" ht="38.25">
      <c r="A390" s="104" t="s">
        <v>252</v>
      </c>
      <c r="B390" s="14" t="s">
        <v>75</v>
      </c>
      <c r="C390" s="43" t="s">
        <v>69</v>
      </c>
      <c r="D390" s="12" t="s">
        <v>416</v>
      </c>
      <c r="E390" s="10"/>
      <c r="F390" s="122">
        <f>F391</f>
        <v>453</v>
      </c>
      <c r="G390" s="122"/>
    </row>
    <row r="391" spans="1:7" ht="12.75">
      <c r="A391" s="104" t="s">
        <v>418</v>
      </c>
      <c r="B391" s="14" t="s">
        <v>75</v>
      </c>
      <c r="C391" s="43" t="s">
        <v>69</v>
      </c>
      <c r="D391" s="12" t="s">
        <v>417</v>
      </c>
      <c r="E391" s="10"/>
      <c r="F391" s="122">
        <f>F392</f>
        <v>453</v>
      </c>
      <c r="G391" s="122"/>
    </row>
    <row r="392" spans="1:7" ht="25.5">
      <c r="A392" s="22" t="s">
        <v>727</v>
      </c>
      <c r="B392" s="14" t="s">
        <v>75</v>
      </c>
      <c r="C392" s="43" t="s">
        <v>69</v>
      </c>
      <c r="D392" s="12" t="s">
        <v>417</v>
      </c>
      <c r="E392" s="10">
        <v>200</v>
      </c>
      <c r="F392" s="122">
        <f>F393</f>
        <v>453</v>
      </c>
      <c r="G392" s="122"/>
    </row>
    <row r="393" spans="1:7" ht="25.5">
      <c r="A393" s="47" t="s">
        <v>55</v>
      </c>
      <c r="B393" s="14" t="s">
        <v>75</v>
      </c>
      <c r="C393" s="43" t="s">
        <v>69</v>
      </c>
      <c r="D393" s="12" t="s">
        <v>417</v>
      </c>
      <c r="E393" s="10">
        <v>240</v>
      </c>
      <c r="F393" s="122">
        <f>прил8!G832</f>
        <v>453</v>
      </c>
      <c r="G393" s="122">
        <f>прил8!H832</f>
        <v>0</v>
      </c>
    </row>
    <row r="394" spans="1:7" ht="51">
      <c r="A394" s="44" t="s">
        <v>176</v>
      </c>
      <c r="B394" s="14" t="s">
        <v>75</v>
      </c>
      <c r="C394" s="43" t="s">
        <v>69</v>
      </c>
      <c r="D394" s="12" t="s">
        <v>440</v>
      </c>
      <c r="E394" s="12"/>
      <c r="F394" s="120">
        <f>F403+F399+F395</f>
        <v>10056</v>
      </c>
      <c r="G394" s="120">
        <f>G403+G399+G395</f>
        <v>0</v>
      </c>
    </row>
    <row r="395" spans="1:7" ht="25.5">
      <c r="A395" s="9" t="s">
        <v>253</v>
      </c>
      <c r="B395" s="14" t="s">
        <v>75</v>
      </c>
      <c r="C395" s="14" t="s">
        <v>69</v>
      </c>
      <c r="D395" s="12" t="s">
        <v>442</v>
      </c>
      <c r="E395" s="12"/>
      <c r="F395" s="120">
        <f aca="true" t="shared" si="2" ref="F395:G397">F396</f>
        <v>525</v>
      </c>
      <c r="G395" s="120">
        <f t="shared" si="2"/>
        <v>0</v>
      </c>
    </row>
    <row r="396" spans="1:7" ht="25.5">
      <c r="A396" s="9" t="s">
        <v>154</v>
      </c>
      <c r="B396" s="14" t="s">
        <v>75</v>
      </c>
      <c r="C396" s="14" t="s">
        <v>69</v>
      </c>
      <c r="D396" s="12" t="s">
        <v>531</v>
      </c>
      <c r="E396" s="12"/>
      <c r="F396" s="120">
        <f t="shared" si="2"/>
        <v>525</v>
      </c>
      <c r="G396" s="120">
        <f t="shared" si="2"/>
        <v>0</v>
      </c>
    </row>
    <row r="397" spans="1:7" ht="25.5">
      <c r="A397" s="22" t="s">
        <v>727</v>
      </c>
      <c r="B397" s="14" t="s">
        <v>75</v>
      </c>
      <c r="C397" s="14" t="s">
        <v>69</v>
      </c>
      <c r="D397" s="12" t="s">
        <v>531</v>
      </c>
      <c r="E397" s="12">
        <v>200</v>
      </c>
      <c r="F397" s="120">
        <f t="shared" si="2"/>
        <v>525</v>
      </c>
      <c r="G397" s="120"/>
    </row>
    <row r="398" spans="1:7" ht="25.5">
      <c r="A398" s="64" t="s">
        <v>55</v>
      </c>
      <c r="B398" s="14" t="s">
        <v>75</v>
      </c>
      <c r="C398" s="14" t="s">
        <v>69</v>
      </c>
      <c r="D398" s="12" t="s">
        <v>531</v>
      </c>
      <c r="E398" s="12">
        <v>240</v>
      </c>
      <c r="F398" s="120">
        <f>прил8!G332</f>
        <v>525</v>
      </c>
      <c r="G398" s="120"/>
    </row>
    <row r="399" spans="1:7" ht="12.75">
      <c r="A399" s="44" t="s">
        <v>209</v>
      </c>
      <c r="B399" s="14" t="s">
        <v>75</v>
      </c>
      <c r="C399" s="14" t="s">
        <v>69</v>
      </c>
      <c r="D399" s="12" t="s">
        <v>443</v>
      </c>
      <c r="E399" s="12"/>
      <c r="F399" s="120">
        <f>F400</f>
        <v>2325</v>
      </c>
      <c r="G399" s="120"/>
    </row>
    <row r="400" spans="1:7" ht="38.25">
      <c r="A400" s="77" t="s">
        <v>528</v>
      </c>
      <c r="B400" s="14" t="s">
        <v>75</v>
      </c>
      <c r="C400" s="14" t="s">
        <v>69</v>
      </c>
      <c r="D400" s="12" t="s">
        <v>529</v>
      </c>
      <c r="E400" s="12"/>
      <c r="F400" s="120">
        <f>F401</f>
        <v>2325</v>
      </c>
      <c r="G400" s="120"/>
    </row>
    <row r="401" spans="1:7" ht="25.5">
      <c r="A401" s="22" t="s">
        <v>727</v>
      </c>
      <c r="B401" s="14" t="s">
        <v>75</v>
      </c>
      <c r="C401" s="14" t="s">
        <v>69</v>
      </c>
      <c r="D401" s="12" t="s">
        <v>529</v>
      </c>
      <c r="E401" s="12">
        <v>200</v>
      </c>
      <c r="F401" s="120">
        <f>F402</f>
        <v>2325</v>
      </c>
      <c r="G401" s="120"/>
    </row>
    <row r="402" spans="1:7" ht="25.5">
      <c r="A402" s="64" t="s">
        <v>55</v>
      </c>
      <c r="B402" s="14" t="s">
        <v>75</v>
      </c>
      <c r="C402" s="14" t="s">
        <v>69</v>
      </c>
      <c r="D402" s="12" t="s">
        <v>529</v>
      </c>
      <c r="E402" s="12">
        <v>240</v>
      </c>
      <c r="F402" s="120">
        <f>прил8!G336</f>
        <v>2325</v>
      </c>
      <c r="G402" s="120"/>
    </row>
    <row r="403" spans="1:7" ht="25.5">
      <c r="A403" s="44" t="s">
        <v>521</v>
      </c>
      <c r="B403" s="14" t="s">
        <v>75</v>
      </c>
      <c r="C403" s="43" t="s">
        <v>69</v>
      </c>
      <c r="D403" s="12" t="s">
        <v>582</v>
      </c>
      <c r="E403" s="12"/>
      <c r="F403" s="120">
        <f>F404</f>
        <v>7206</v>
      </c>
      <c r="G403" s="120"/>
    </row>
    <row r="404" spans="1:7" ht="25.5">
      <c r="A404" s="44" t="s">
        <v>300</v>
      </c>
      <c r="B404" s="14" t="s">
        <v>75</v>
      </c>
      <c r="C404" s="43" t="s">
        <v>69</v>
      </c>
      <c r="D404" s="12" t="s">
        <v>583</v>
      </c>
      <c r="E404" s="91"/>
      <c r="F404" s="120">
        <f>F405+F407+F409</f>
        <v>7206</v>
      </c>
      <c r="G404" s="120"/>
    </row>
    <row r="405" spans="1:7" ht="51">
      <c r="A405" s="47" t="s">
        <v>50</v>
      </c>
      <c r="B405" s="14" t="s">
        <v>75</v>
      </c>
      <c r="C405" s="43" t="s">
        <v>69</v>
      </c>
      <c r="D405" s="12" t="s">
        <v>583</v>
      </c>
      <c r="E405" s="12">
        <v>100</v>
      </c>
      <c r="F405" s="120">
        <f>F406</f>
        <v>5586</v>
      </c>
      <c r="G405" s="120"/>
    </row>
    <row r="406" spans="1:7" ht="12.75">
      <c r="A406" s="47" t="s">
        <v>33</v>
      </c>
      <c r="B406" s="14" t="s">
        <v>75</v>
      </c>
      <c r="C406" s="43" t="s">
        <v>69</v>
      </c>
      <c r="D406" s="12" t="s">
        <v>583</v>
      </c>
      <c r="E406" s="12">
        <v>110</v>
      </c>
      <c r="F406" s="120">
        <f>прил8!G340</f>
        <v>5586</v>
      </c>
      <c r="G406" s="120"/>
    </row>
    <row r="407" spans="1:7" ht="25.5">
      <c r="A407" s="22" t="s">
        <v>727</v>
      </c>
      <c r="B407" s="14" t="s">
        <v>75</v>
      </c>
      <c r="C407" s="43" t="s">
        <v>69</v>
      </c>
      <c r="D407" s="12" t="s">
        <v>583</v>
      </c>
      <c r="E407" s="12">
        <v>200</v>
      </c>
      <c r="F407" s="120">
        <f>F408</f>
        <v>1582</v>
      </c>
      <c r="G407" s="120"/>
    </row>
    <row r="408" spans="1:7" ht="25.5">
      <c r="A408" s="47" t="s">
        <v>55</v>
      </c>
      <c r="B408" s="14" t="s">
        <v>75</v>
      </c>
      <c r="C408" s="14" t="s">
        <v>69</v>
      </c>
      <c r="D408" s="12" t="s">
        <v>583</v>
      </c>
      <c r="E408" s="12">
        <v>240</v>
      </c>
      <c r="F408" s="120">
        <f>прил8!G342</f>
        <v>1582</v>
      </c>
      <c r="G408" s="120"/>
    </row>
    <row r="409" spans="1:7" ht="12.75">
      <c r="A409" s="47" t="s">
        <v>56</v>
      </c>
      <c r="B409" s="14" t="s">
        <v>75</v>
      </c>
      <c r="C409" s="14" t="s">
        <v>69</v>
      </c>
      <c r="D409" s="12" t="s">
        <v>583</v>
      </c>
      <c r="E409" s="12">
        <v>800</v>
      </c>
      <c r="F409" s="120">
        <f>F410</f>
        <v>38</v>
      </c>
      <c r="G409" s="120"/>
    </row>
    <row r="410" spans="1:7" ht="12.75">
      <c r="A410" s="47" t="s">
        <v>57</v>
      </c>
      <c r="B410" s="14" t="s">
        <v>75</v>
      </c>
      <c r="C410" s="14" t="s">
        <v>69</v>
      </c>
      <c r="D410" s="12" t="s">
        <v>583</v>
      </c>
      <c r="E410" s="12">
        <v>850</v>
      </c>
      <c r="F410" s="120">
        <f>прил8!G344</f>
        <v>38</v>
      </c>
      <c r="G410" s="120"/>
    </row>
    <row r="411" spans="1:7" ht="12.75">
      <c r="A411" s="13" t="s">
        <v>120</v>
      </c>
      <c r="B411" s="18" t="s">
        <v>77</v>
      </c>
      <c r="C411" s="18"/>
      <c r="D411" s="18"/>
      <c r="E411" s="18"/>
      <c r="F411" s="133">
        <f>F412+F443+F469</f>
        <v>238437.9</v>
      </c>
      <c r="G411" s="133"/>
    </row>
    <row r="412" spans="1:7" ht="12.75">
      <c r="A412" s="13" t="s">
        <v>17</v>
      </c>
      <c r="B412" s="18" t="s">
        <v>77</v>
      </c>
      <c r="C412" s="18" t="s">
        <v>78</v>
      </c>
      <c r="D412" s="18"/>
      <c r="E412" s="18"/>
      <c r="F412" s="133">
        <f>F431+F413+F426</f>
        <v>39982.9</v>
      </c>
      <c r="G412" s="133"/>
    </row>
    <row r="413" spans="1:7" ht="38.25">
      <c r="A413" s="7" t="s">
        <v>173</v>
      </c>
      <c r="B413" s="14" t="s">
        <v>77</v>
      </c>
      <c r="C413" s="14" t="s">
        <v>78</v>
      </c>
      <c r="D413" s="14" t="s">
        <v>419</v>
      </c>
      <c r="E413" s="14"/>
      <c r="F413" s="93">
        <f>F414</f>
        <v>29697.9</v>
      </c>
      <c r="G413" s="93"/>
    </row>
    <row r="414" spans="1:7" ht="38.25">
      <c r="A414" s="64" t="s">
        <v>203</v>
      </c>
      <c r="B414" s="14" t="s">
        <v>77</v>
      </c>
      <c r="C414" s="14" t="s">
        <v>78</v>
      </c>
      <c r="D414" s="14" t="s">
        <v>425</v>
      </c>
      <c r="E414" s="14"/>
      <c r="F414" s="93">
        <f>F422+F415</f>
        <v>29697.9</v>
      </c>
      <c r="G414" s="93"/>
    </row>
    <row r="415" spans="1:7" ht="25.5">
      <c r="A415" s="64" t="s">
        <v>205</v>
      </c>
      <c r="B415" s="14" t="s">
        <v>77</v>
      </c>
      <c r="C415" s="14" t="s">
        <v>78</v>
      </c>
      <c r="D415" s="14" t="s">
        <v>426</v>
      </c>
      <c r="E415" s="14"/>
      <c r="F415" s="93">
        <f>F416+F419</f>
        <v>29397.9</v>
      </c>
      <c r="G415" s="93"/>
    </row>
    <row r="416" spans="1:7" ht="63.75">
      <c r="A416" s="200" t="s">
        <v>629</v>
      </c>
      <c r="B416" s="14" t="s">
        <v>77</v>
      </c>
      <c r="C416" s="14" t="s">
        <v>78</v>
      </c>
      <c r="D416" s="164" t="s">
        <v>630</v>
      </c>
      <c r="E416" s="166"/>
      <c r="F416" s="172">
        <f>F417</f>
        <v>18898.9</v>
      </c>
      <c r="G416" s="172"/>
    </row>
    <row r="417" spans="1:7" ht="25.5">
      <c r="A417" s="155" t="s">
        <v>29</v>
      </c>
      <c r="B417" s="14" t="s">
        <v>77</v>
      </c>
      <c r="C417" s="14" t="s">
        <v>78</v>
      </c>
      <c r="D417" s="164" t="s">
        <v>630</v>
      </c>
      <c r="E417" s="167">
        <v>400</v>
      </c>
      <c r="F417" s="169">
        <f>F418</f>
        <v>18898.9</v>
      </c>
      <c r="G417" s="169"/>
    </row>
    <row r="418" spans="1:7" ht="12.75">
      <c r="A418" s="64" t="s">
        <v>30</v>
      </c>
      <c r="B418" s="14" t="s">
        <v>77</v>
      </c>
      <c r="C418" s="14" t="s">
        <v>78</v>
      </c>
      <c r="D418" s="164" t="s">
        <v>630</v>
      </c>
      <c r="E418" s="167">
        <v>410</v>
      </c>
      <c r="F418" s="171">
        <f>прил8!G352</f>
        <v>18898.9</v>
      </c>
      <c r="G418" s="171"/>
    </row>
    <row r="419" spans="1:7" ht="63.75">
      <c r="A419" s="200" t="s">
        <v>629</v>
      </c>
      <c r="B419" s="14" t="s">
        <v>77</v>
      </c>
      <c r="C419" s="14" t="s">
        <v>78</v>
      </c>
      <c r="D419" s="165" t="s">
        <v>688</v>
      </c>
      <c r="E419" s="168"/>
      <c r="F419" s="172">
        <f>F420</f>
        <v>10499</v>
      </c>
      <c r="G419" s="172"/>
    </row>
    <row r="420" spans="1:7" ht="25.5">
      <c r="A420" s="155" t="s">
        <v>29</v>
      </c>
      <c r="B420" s="14" t="s">
        <v>77</v>
      </c>
      <c r="C420" s="14" t="s">
        <v>78</v>
      </c>
      <c r="D420" s="165" t="s">
        <v>688</v>
      </c>
      <c r="E420" s="168">
        <v>400</v>
      </c>
      <c r="F420" s="172">
        <f>F421</f>
        <v>10499</v>
      </c>
      <c r="G420" s="172"/>
    </row>
    <row r="421" spans="1:7" ht="12.75">
      <c r="A421" s="64" t="s">
        <v>30</v>
      </c>
      <c r="B421" s="14" t="s">
        <v>77</v>
      </c>
      <c r="C421" s="14" t="s">
        <v>78</v>
      </c>
      <c r="D421" s="165" t="s">
        <v>688</v>
      </c>
      <c r="E421" s="168">
        <v>410</v>
      </c>
      <c r="F421" s="172">
        <f>прил8!G355</f>
        <v>10499</v>
      </c>
      <c r="G421" s="172"/>
    </row>
    <row r="422" spans="1:7" ht="38.25">
      <c r="A422" s="7" t="s">
        <v>204</v>
      </c>
      <c r="B422" s="14" t="s">
        <v>77</v>
      </c>
      <c r="C422" s="14" t="s">
        <v>78</v>
      </c>
      <c r="D422" s="14" t="s">
        <v>428</v>
      </c>
      <c r="E422" s="14"/>
      <c r="F422" s="93">
        <f>F423</f>
        <v>300</v>
      </c>
      <c r="G422" s="93"/>
    </row>
    <row r="423" spans="1:7" ht="12.75">
      <c r="A423" s="7" t="s">
        <v>427</v>
      </c>
      <c r="B423" s="14" t="s">
        <v>77</v>
      </c>
      <c r="C423" s="14" t="s">
        <v>78</v>
      </c>
      <c r="D423" s="14" t="s">
        <v>429</v>
      </c>
      <c r="E423" s="14"/>
      <c r="F423" s="93">
        <f>F424</f>
        <v>300</v>
      </c>
      <c r="G423" s="93"/>
    </row>
    <row r="424" spans="1:7" ht="25.5">
      <c r="A424" s="22" t="s">
        <v>727</v>
      </c>
      <c r="B424" s="14" t="s">
        <v>77</v>
      </c>
      <c r="C424" s="14" t="s">
        <v>78</v>
      </c>
      <c r="D424" s="14" t="s">
        <v>429</v>
      </c>
      <c r="E424" s="14" t="s">
        <v>52</v>
      </c>
      <c r="F424" s="93">
        <f>F425</f>
        <v>300</v>
      </c>
      <c r="G424" s="93"/>
    </row>
    <row r="425" spans="1:7" ht="25.5">
      <c r="A425" s="64" t="s">
        <v>55</v>
      </c>
      <c r="B425" s="14" t="s">
        <v>77</v>
      </c>
      <c r="C425" s="14" t="s">
        <v>78</v>
      </c>
      <c r="D425" s="14" t="s">
        <v>429</v>
      </c>
      <c r="E425" s="14" t="s">
        <v>98</v>
      </c>
      <c r="F425" s="93">
        <f>прил8!G359</f>
        <v>300</v>
      </c>
      <c r="G425" s="93"/>
    </row>
    <row r="426" spans="1:7" ht="51">
      <c r="A426" s="44" t="s">
        <v>547</v>
      </c>
      <c r="B426" s="14" t="s">
        <v>77</v>
      </c>
      <c r="C426" s="14" t="s">
        <v>78</v>
      </c>
      <c r="D426" s="10" t="s">
        <v>438</v>
      </c>
      <c r="E426" s="12"/>
      <c r="F426" s="120">
        <f>F427</f>
        <v>450</v>
      </c>
      <c r="G426" s="93"/>
    </row>
    <row r="427" spans="1:7" ht="12.75">
      <c r="A427" s="44" t="s">
        <v>208</v>
      </c>
      <c r="B427" s="14" t="s">
        <v>77</v>
      </c>
      <c r="C427" s="14" t="s">
        <v>78</v>
      </c>
      <c r="D427" s="12" t="s">
        <v>439</v>
      </c>
      <c r="E427" s="12"/>
      <c r="F427" s="120">
        <f>F428</f>
        <v>450</v>
      </c>
      <c r="G427" s="93"/>
    </row>
    <row r="428" spans="1:7" ht="25.5">
      <c r="A428" s="195" t="s">
        <v>632</v>
      </c>
      <c r="B428" s="14" t="s">
        <v>77</v>
      </c>
      <c r="C428" s="14" t="s">
        <v>78</v>
      </c>
      <c r="D428" s="12" t="s">
        <v>631</v>
      </c>
      <c r="E428" s="12"/>
      <c r="F428" s="120">
        <f>F429</f>
        <v>450</v>
      </c>
      <c r="G428" s="93"/>
    </row>
    <row r="429" spans="1:7" ht="25.5">
      <c r="A429" s="22" t="s">
        <v>727</v>
      </c>
      <c r="B429" s="14" t="s">
        <v>77</v>
      </c>
      <c r="C429" s="14" t="s">
        <v>78</v>
      </c>
      <c r="D429" s="12" t="s">
        <v>631</v>
      </c>
      <c r="E429" s="12">
        <v>200</v>
      </c>
      <c r="F429" s="120">
        <f>F430</f>
        <v>450</v>
      </c>
      <c r="G429" s="93"/>
    </row>
    <row r="430" spans="1:7" ht="25.5">
      <c r="A430" s="64" t="s">
        <v>55</v>
      </c>
      <c r="B430" s="14" t="s">
        <v>77</v>
      </c>
      <c r="C430" s="14" t="s">
        <v>78</v>
      </c>
      <c r="D430" s="12" t="s">
        <v>631</v>
      </c>
      <c r="E430" s="12">
        <v>240</v>
      </c>
      <c r="F430" s="120">
        <f>прил8!G364</f>
        <v>450</v>
      </c>
      <c r="G430" s="93"/>
    </row>
    <row r="431" spans="1:7" ht="38.25">
      <c r="A431" s="44" t="s">
        <v>535</v>
      </c>
      <c r="B431" s="14" t="s">
        <v>77</v>
      </c>
      <c r="C431" s="14" t="s">
        <v>78</v>
      </c>
      <c r="D431" s="14" t="s">
        <v>463</v>
      </c>
      <c r="E431" s="14"/>
      <c r="F431" s="93">
        <f>F432</f>
        <v>9835</v>
      </c>
      <c r="G431" s="93"/>
    </row>
    <row r="432" spans="1:7" ht="12.75">
      <c r="A432" s="7" t="s">
        <v>16</v>
      </c>
      <c r="B432" s="14" t="s">
        <v>77</v>
      </c>
      <c r="C432" s="14" t="s">
        <v>78</v>
      </c>
      <c r="D432" s="14" t="s">
        <v>468</v>
      </c>
      <c r="E432" s="14"/>
      <c r="F432" s="93">
        <f>F433</f>
        <v>9835</v>
      </c>
      <c r="G432" s="93"/>
    </row>
    <row r="433" spans="1:7" ht="25.5">
      <c r="A433" s="7" t="s">
        <v>594</v>
      </c>
      <c r="B433" s="14" t="s">
        <v>77</v>
      </c>
      <c r="C433" s="14" t="s">
        <v>78</v>
      </c>
      <c r="D433" s="14" t="s">
        <v>469</v>
      </c>
      <c r="E433" s="14"/>
      <c r="F433" s="93">
        <f>F437+F434+F440</f>
        <v>9835</v>
      </c>
      <c r="G433" s="93"/>
    </row>
    <row r="434" spans="1:7" ht="12.75">
      <c r="A434" s="64" t="s">
        <v>186</v>
      </c>
      <c r="B434" s="14" t="s">
        <v>77</v>
      </c>
      <c r="C434" s="14" t="s">
        <v>78</v>
      </c>
      <c r="D434" s="14" t="s">
        <v>470</v>
      </c>
      <c r="E434" s="14"/>
      <c r="F434" s="93">
        <f>F435</f>
        <v>190</v>
      </c>
      <c r="G434" s="93"/>
    </row>
    <row r="435" spans="1:7" ht="25.5">
      <c r="A435" s="22" t="s">
        <v>727</v>
      </c>
      <c r="B435" s="14" t="s">
        <v>77</v>
      </c>
      <c r="C435" s="14" t="s">
        <v>78</v>
      </c>
      <c r="D435" s="14" t="s">
        <v>470</v>
      </c>
      <c r="E435" s="14" t="s">
        <v>52</v>
      </c>
      <c r="F435" s="93">
        <f>F436</f>
        <v>190</v>
      </c>
      <c r="G435" s="93"/>
    </row>
    <row r="436" spans="1:7" ht="25.5">
      <c r="A436" s="64" t="s">
        <v>55</v>
      </c>
      <c r="B436" s="14" t="s">
        <v>77</v>
      </c>
      <c r="C436" s="14" t="s">
        <v>78</v>
      </c>
      <c r="D436" s="14" t="s">
        <v>470</v>
      </c>
      <c r="E436" s="14" t="s">
        <v>98</v>
      </c>
      <c r="F436" s="93">
        <f>прил8!G370</f>
        <v>190</v>
      </c>
      <c r="G436" s="93"/>
    </row>
    <row r="437" spans="1:7" ht="25.5">
      <c r="A437" s="7" t="s">
        <v>593</v>
      </c>
      <c r="B437" s="14" t="s">
        <v>77</v>
      </c>
      <c r="C437" s="14" t="s">
        <v>78</v>
      </c>
      <c r="D437" s="14" t="s">
        <v>595</v>
      </c>
      <c r="E437" s="14"/>
      <c r="F437" s="93">
        <f>F438</f>
        <v>7395</v>
      </c>
      <c r="G437" s="93"/>
    </row>
    <row r="438" spans="1:7" ht="25.5">
      <c r="A438" s="22" t="s">
        <v>727</v>
      </c>
      <c r="B438" s="14" t="s">
        <v>77</v>
      </c>
      <c r="C438" s="14" t="s">
        <v>78</v>
      </c>
      <c r="D438" s="14" t="s">
        <v>595</v>
      </c>
      <c r="E438" s="14" t="s">
        <v>52</v>
      </c>
      <c r="F438" s="93">
        <f>F439</f>
        <v>7395</v>
      </c>
      <c r="G438" s="93"/>
    </row>
    <row r="439" spans="1:7" ht="25.5">
      <c r="A439" s="64" t="s">
        <v>55</v>
      </c>
      <c r="B439" s="14" t="s">
        <v>77</v>
      </c>
      <c r="C439" s="14" t="s">
        <v>78</v>
      </c>
      <c r="D439" s="14" t="s">
        <v>595</v>
      </c>
      <c r="E439" s="14" t="s">
        <v>98</v>
      </c>
      <c r="F439" s="93">
        <f>прил8!G373</f>
        <v>7395</v>
      </c>
      <c r="G439" s="93"/>
    </row>
    <row r="440" spans="1:7" ht="12.75">
      <c r="A440" s="64" t="s">
        <v>689</v>
      </c>
      <c r="B440" s="14" t="s">
        <v>77</v>
      </c>
      <c r="C440" s="14" t="s">
        <v>78</v>
      </c>
      <c r="D440" s="14" t="s">
        <v>690</v>
      </c>
      <c r="E440" s="14"/>
      <c r="F440" s="93">
        <f>F441</f>
        <v>2250</v>
      </c>
      <c r="G440" s="93"/>
    </row>
    <row r="441" spans="1:7" ht="25.5">
      <c r="A441" s="22" t="s">
        <v>727</v>
      </c>
      <c r="B441" s="14" t="s">
        <v>77</v>
      </c>
      <c r="C441" s="14" t="s">
        <v>78</v>
      </c>
      <c r="D441" s="14" t="s">
        <v>690</v>
      </c>
      <c r="E441" s="14" t="s">
        <v>52</v>
      </c>
      <c r="F441" s="93">
        <f>F442</f>
        <v>2250</v>
      </c>
      <c r="G441" s="93"/>
    </row>
    <row r="442" spans="1:7" ht="25.5">
      <c r="A442" s="64" t="s">
        <v>55</v>
      </c>
      <c r="B442" s="14" t="s">
        <v>77</v>
      </c>
      <c r="C442" s="14" t="s">
        <v>78</v>
      </c>
      <c r="D442" s="14" t="s">
        <v>690</v>
      </c>
      <c r="E442" s="14" t="s">
        <v>98</v>
      </c>
      <c r="F442" s="93">
        <f>прил8!G376</f>
        <v>2250</v>
      </c>
      <c r="G442" s="93"/>
    </row>
    <row r="443" spans="1:7" ht="12.75">
      <c r="A443" s="13" t="s">
        <v>121</v>
      </c>
      <c r="B443" s="18" t="s">
        <v>77</v>
      </c>
      <c r="C443" s="18" t="s">
        <v>72</v>
      </c>
      <c r="D443" s="18"/>
      <c r="E443" s="18"/>
      <c r="F443" s="135">
        <f>F444+F453</f>
        <v>187675</v>
      </c>
      <c r="G443" s="135"/>
    </row>
    <row r="444" spans="1:7" ht="38.25">
      <c r="A444" s="44" t="s">
        <v>150</v>
      </c>
      <c r="B444" s="14" t="s">
        <v>77</v>
      </c>
      <c r="C444" s="14" t="s">
        <v>72</v>
      </c>
      <c r="D444" s="14" t="s">
        <v>430</v>
      </c>
      <c r="E444" s="14"/>
      <c r="F444" s="123">
        <f>F445</f>
        <v>5840</v>
      </c>
      <c r="G444" s="123"/>
    </row>
    <row r="445" spans="1:7" ht="76.5">
      <c r="A445" s="44" t="s">
        <v>6</v>
      </c>
      <c r="B445" s="14" t="s">
        <v>77</v>
      </c>
      <c r="C445" s="14" t="s">
        <v>72</v>
      </c>
      <c r="D445" s="14" t="s">
        <v>431</v>
      </c>
      <c r="E445" s="14"/>
      <c r="F445" s="123">
        <f>F446</f>
        <v>5840</v>
      </c>
      <c r="G445" s="123"/>
    </row>
    <row r="446" spans="1:7" ht="38.25">
      <c r="A446" s="44" t="s">
        <v>207</v>
      </c>
      <c r="B446" s="14" t="s">
        <v>77</v>
      </c>
      <c r="C446" s="14" t="s">
        <v>72</v>
      </c>
      <c r="D446" s="10" t="s">
        <v>436</v>
      </c>
      <c r="E446" s="14"/>
      <c r="F446" s="123">
        <f>F447+F450</f>
        <v>5840</v>
      </c>
      <c r="G446" s="123"/>
    </row>
    <row r="447" spans="1:7" ht="12.75">
      <c r="A447" s="155" t="s">
        <v>435</v>
      </c>
      <c r="B447" s="14" t="s">
        <v>77</v>
      </c>
      <c r="C447" s="14" t="s">
        <v>72</v>
      </c>
      <c r="D447" s="10" t="s">
        <v>434</v>
      </c>
      <c r="E447" s="14"/>
      <c r="F447" s="123">
        <f>F448</f>
        <v>1790</v>
      </c>
      <c r="G447" s="123"/>
    </row>
    <row r="448" spans="1:7" ht="25.5">
      <c r="A448" s="155" t="s">
        <v>29</v>
      </c>
      <c r="B448" s="14" t="s">
        <v>77</v>
      </c>
      <c r="C448" s="14" t="s">
        <v>72</v>
      </c>
      <c r="D448" s="10" t="s">
        <v>434</v>
      </c>
      <c r="E448" s="14" t="s">
        <v>27</v>
      </c>
      <c r="F448" s="123">
        <f>F449</f>
        <v>1790</v>
      </c>
      <c r="G448" s="123"/>
    </row>
    <row r="449" spans="1:7" ht="12.75">
      <c r="A449" s="64" t="s">
        <v>30</v>
      </c>
      <c r="B449" s="14" t="s">
        <v>77</v>
      </c>
      <c r="C449" s="14" t="s">
        <v>72</v>
      </c>
      <c r="D449" s="10" t="s">
        <v>434</v>
      </c>
      <c r="E449" s="14" t="s">
        <v>28</v>
      </c>
      <c r="F449" s="123">
        <f>прил8!G383</f>
        <v>1790</v>
      </c>
      <c r="G449" s="123"/>
    </row>
    <row r="450" spans="1:7" ht="25.5">
      <c r="A450" s="155" t="s">
        <v>634</v>
      </c>
      <c r="B450" s="14" t="s">
        <v>77</v>
      </c>
      <c r="C450" s="14" t="s">
        <v>72</v>
      </c>
      <c r="D450" s="10" t="s">
        <v>633</v>
      </c>
      <c r="E450" s="14"/>
      <c r="F450" s="123">
        <f>F451</f>
        <v>4050</v>
      </c>
      <c r="G450" s="123"/>
    </row>
    <row r="451" spans="1:7" ht="25.5">
      <c r="A451" s="155" t="s">
        <v>29</v>
      </c>
      <c r="B451" s="14" t="s">
        <v>77</v>
      </c>
      <c r="C451" s="14" t="s">
        <v>72</v>
      </c>
      <c r="D451" s="10" t="s">
        <v>633</v>
      </c>
      <c r="E451" s="14" t="s">
        <v>27</v>
      </c>
      <c r="F451" s="123">
        <f>F452</f>
        <v>4050</v>
      </c>
      <c r="G451" s="123"/>
    </row>
    <row r="452" spans="1:7" ht="12.75">
      <c r="A452" s="64" t="s">
        <v>30</v>
      </c>
      <c r="B452" s="14" t="s">
        <v>77</v>
      </c>
      <c r="C452" s="14" t="s">
        <v>72</v>
      </c>
      <c r="D452" s="10" t="s">
        <v>633</v>
      </c>
      <c r="E452" s="14" t="s">
        <v>28</v>
      </c>
      <c r="F452" s="123">
        <f>прил8!G386</f>
        <v>4050</v>
      </c>
      <c r="G452" s="123"/>
    </row>
    <row r="453" spans="1:7" ht="38.25">
      <c r="A453" s="44" t="s">
        <v>535</v>
      </c>
      <c r="B453" s="14" t="s">
        <v>77</v>
      </c>
      <c r="C453" s="14" t="s">
        <v>72</v>
      </c>
      <c r="D453" s="10" t="s">
        <v>463</v>
      </c>
      <c r="E453" s="10"/>
      <c r="F453" s="122">
        <f>F454</f>
        <v>181835</v>
      </c>
      <c r="G453" s="122"/>
    </row>
    <row r="454" spans="1:7" ht="25.5">
      <c r="A454" s="44" t="s">
        <v>7</v>
      </c>
      <c r="B454" s="14" t="s">
        <v>77</v>
      </c>
      <c r="C454" s="14" t="s">
        <v>72</v>
      </c>
      <c r="D454" s="10" t="s">
        <v>464</v>
      </c>
      <c r="E454" s="10"/>
      <c r="F454" s="122">
        <f>F465+F455</f>
        <v>181835</v>
      </c>
      <c r="G454" s="122"/>
    </row>
    <row r="455" spans="1:7" ht="25.5">
      <c r="A455" s="77" t="s">
        <v>572</v>
      </c>
      <c r="B455" s="14" t="s">
        <v>77</v>
      </c>
      <c r="C455" s="14" t="s">
        <v>72</v>
      </c>
      <c r="D455" s="10" t="s">
        <v>575</v>
      </c>
      <c r="E455" s="14"/>
      <c r="F455" s="93">
        <f>F456+F459+F462</f>
        <v>171835</v>
      </c>
      <c r="G455" s="93"/>
    </row>
    <row r="456" spans="1:7" ht="12.75">
      <c r="A456" s="64" t="s">
        <v>467</v>
      </c>
      <c r="B456" s="14" t="s">
        <v>77</v>
      </c>
      <c r="C456" s="14" t="s">
        <v>72</v>
      </c>
      <c r="D456" s="10" t="s">
        <v>466</v>
      </c>
      <c r="E456" s="10"/>
      <c r="F456" s="122">
        <f>F457</f>
        <v>31075.5</v>
      </c>
      <c r="G456" s="122"/>
    </row>
    <row r="457" spans="1:7" ht="25.5">
      <c r="A457" s="155" t="s">
        <v>623</v>
      </c>
      <c r="B457" s="14" t="s">
        <v>77</v>
      </c>
      <c r="C457" s="14" t="s">
        <v>72</v>
      </c>
      <c r="D457" s="10" t="s">
        <v>466</v>
      </c>
      <c r="E457" s="10">
        <v>400</v>
      </c>
      <c r="F457" s="122">
        <f>F458</f>
        <v>31075.5</v>
      </c>
      <c r="G457" s="122"/>
    </row>
    <row r="458" spans="1:7" ht="12.75">
      <c r="A458" s="64" t="s">
        <v>30</v>
      </c>
      <c r="B458" s="14" t="s">
        <v>77</v>
      </c>
      <c r="C458" s="14" t="s">
        <v>72</v>
      </c>
      <c r="D458" s="10" t="s">
        <v>466</v>
      </c>
      <c r="E458" s="10">
        <v>410</v>
      </c>
      <c r="F458" s="122">
        <f>прил8!G392</f>
        <v>31075.5</v>
      </c>
      <c r="G458" s="122"/>
    </row>
    <row r="459" spans="1:7" ht="25.5">
      <c r="A459" s="11" t="s">
        <v>662</v>
      </c>
      <c r="B459" s="14" t="s">
        <v>77</v>
      </c>
      <c r="C459" s="14" t="s">
        <v>72</v>
      </c>
      <c r="D459" s="10" t="s">
        <v>663</v>
      </c>
      <c r="E459" s="10"/>
      <c r="F459" s="10">
        <f>F460</f>
        <v>137275</v>
      </c>
      <c r="G459" s="122"/>
    </row>
    <row r="460" spans="1:7" ht="25.5">
      <c r="A460" s="90" t="s">
        <v>29</v>
      </c>
      <c r="B460" s="14" t="s">
        <v>77</v>
      </c>
      <c r="C460" s="14" t="s">
        <v>72</v>
      </c>
      <c r="D460" s="10" t="s">
        <v>663</v>
      </c>
      <c r="E460" s="10">
        <v>400</v>
      </c>
      <c r="F460" s="10">
        <f>F461</f>
        <v>137275</v>
      </c>
      <c r="G460" s="122"/>
    </row>
    <row r="461" spans="1:7" ht="12.75">
      <c r="A461" s="11" t="s">
        <v>30</v>
      </c>
      <c r="B461" s="14" t="s">
        <v>77</v>
      </c>
      <c r="C461" s="14" t="s">
        <v>72</v>
      </c>
      <c r="D461" s="10" t="s">
        <v>663</v>
      </c>
      <c r="E461" s="10">
        <v>410</v>
      </c>
      <c r="F461" s="10">
        <v>137275</v>
      </c>
      <c r="G461" s="122"/>
    </row>
    <row r="462" spans="1:7" ht="25.5">
      <c r="A462" s="11" t="s">
        <v>761</v>
      </c>
      <c r="B462" s="14" t="s">
        <v>77</v>
      </c>
      <c r="C462" s="14" t="s">
        <v>72</v>
      </c>
      <c r="D462" s="10" t="s">
        <v>762</v>
      </c>
      <c r="E462" s="10"/>
      <c r="F462" s="10">
        <f>F463</f>
        <v>3484.5</v>
      </c>
      <c r="G462" s="122"/>
    </row>
    <row r="463" spans="1:7" ht="25.5">
      <c r="A463" s="90" t="s">
        <v>29</v>
      </c>
      <c r="B463" s="14" t="s">
        <v>77</v>
      </c>
      <c r="C463" s="14" t="s">
        <v>72</v>
      </c>
      <c r="D463" s="10" t="s">
        <v>762</v>
      </c>
      <c r="E463" s="10">
        <v>400</v>
      </c>
      <c r="F463" s="10">
        <f>F464</f>
        <v>3484.5</v>
      </c>
      <c r="G463" s="122"/>
    </row>
    <row r="464" spans="1:7" ht="12.75">
      <c r="A464" s="11" t="s">
        <v>30</v>
      </c>
      <c r="B464" s="14" t="s">
        <v>77</v>
      </c>
      <c r="C464" s="14" t="s">
        <v>72</v>
      </c>
      <c r="D464" s="10" t="s">
        <v>762</v>
      </c>
      <c r="E464" s="10">
        <v>410</v>
      </c>
      <c r="F464" s="10">
        <f>прил8!G398</f>
        <v>3484.5</v>
      </c>
      <c r="G464" s="122"/>
    </row>
    <row r="465" spans="1:7" ht="25.5">
      <c r="A465" s="44" t="s">
        <v>213</v>
      </c>
      <c r="B465" s="14" t="s">
        <v>77</v>
      </c>
      <c r="C465" s="14" t="s">
        <v>72</v>
      </c>
      <c r="D465" s="14" t="s">
        <v>465</v>
      </c>
      <c r="E465" s="10"/>
      <c r="F465" s="122">
        <f>F466</f>
        <v>10000</v>
      </c>
      <c r="G465" s="122"/>
    </row>
    <row r="466" spans="1:7" ht="38.25">
      <c r="A466" s="44" t="s">
        <v>726</v>
      </c>
      <c r="B466" s="14" t="s">
        <v>77</v>
      </c>
      <c r="C466" s="14" t="s">
        <v>72</v>
      </c>
      <c r="D466" s="14" t="s">
        <v>722</v>
      </c>
      <c r="E466" s="14"/>
      <c r="F466" s="122">
        <f>F467</f>
        <v>10000</v>
      </c>
      <c r="G466" s="122"/>
    </row>
    <row r="467" spans="1:7" ht="12.75">
      <c r="A467" s="47" t="s">
        <v>56</v>
      </c>
      <c r="B467" s="14" t="s">
        <v>77</v>
      </c>
      <c r="C467" s="14" t="s">
        <v>72</v>
      </c>
      <c r="D467" s="14" t="s">
        <v>722</v>
      </c>
      <c r="E467" s="14" t="s">
        <v>53</v>
      </c>
      <c r="F467" s="93">
        <f>F468</f>
        <v>10000</v>
      </c>
      <c r="G467" s="93"/>
    </row>
    <row r="468" spans="1:7" ht="38.25">
      <c r="A468" s="47" t="s">
        <v>676</v>
      </c>
      <c r="B468" s="14" t="s">
        <v>77</v>
      </c>
      <c r="C468" s="14" t="s">
        <v>72</v>
      </c>
      <c r="D468" s="14" t="s">
        <v>722</v>
      </c>
      <c r="E468" s="14" t="s">
        <v>723</v>
      </c>
      <c r="F468" s="93">
        <f>прил8!G402</f>
        <v>10000</v>
      </c>
      <c r="G468" s="93"/>
    </row>
    <row r="469" spans="1:7" ht="12.75">
      <c r="A469" s="156" t="s">
        <v>169</v>
      </c>
      <c r="B469" s="18" t="s">
        <v>77</v>
      </c>
      <c r="C469" s="18" t="s">
        <v>74</v>
      </c>
      <c r="D469" s="18"/>
      <c r="E469" s="18"/>
      <c r="F469" s="133">
        <f>F470</f>
        <v>10780</v>
      </c>
      <c r="G469" s="133"/>
    </row>
    <row r="470" spans="1:7" ht="38.25">
      <c r="A470" s="44" t="s">
        <v>168</v>
      </c>
      <c r="B470" s="14" t="s">
        <v>77</v>
      </c>
      <c r="C470" s="14" t="s">
        <v>74</v>
      </c>
      <c r="D470" s="14" t="s">
        <v>343</v>
      </c>
      <c r="E470" s="14"/>
      <c r="F470" s="93">
        <f>F471</f>
        <v>10780</v>
      </c>
      <c r="G470" s="93"/>
    </row>
    <row r="471" spans="1:7" ht="38.25">
      <c r="A471" s="44" t="s">
        <v>83</v>
      </c>
      <c r="B471" s="14" t="s">
        <v>77</v>
      </c>
      <c r="C471" s="14" t="s">
        <v>74</v>
      </c>
      <c r="D471" s="14" t="s">
        <v>346</v>
      </c>
      <c r="E471" s="14"/>
      <c r="F471" s="93">
        <f>F472</f>
        <v>10780</v>
      </c>
      <c r="G471" s="93"/>
    </row>
    <row r="472" spans="1:7" ht="25.5">
      <c r="A472" s="44" t="s">
        <v>350</v>
      </c>
      <c r="B472" s="14" t="s">
        <v>77</v>
      </c>
      <c r="C472" s="14" t="s">
        <v>74</v>
      </c>
      <c r="D472" s="14" t="s">
        <v>349</v>
      </c>
      <c r="E472" s="14"/>
      <c r="F472" s="93">
        <f>F473+F483+F486+F489+F480+F494+F497</f>
        <v>10780</v>
      </c>
      <c r="G472" s="93"/>
    </row>
    <row r="473" spans="1:7" ht="25.5">
      <c r="A473" s="44" t="s">
        <v>300</v>
      </c>
      <c r="B473" s="14" t="s">
        <v>77</v>
      </c>
      <c r="C473" s="14" t="s">
        <v>74</v>
      </c>
      <c r="D473" s="14" t="s">
        <v>637</v>
      </c>
      <c r="E473" s="14"/>
      <c r="F473" s="93">
        <f>F474+F476+F478</f>
        <v>2700</v>
      </c>
      <c r="G473" s="93"/>
    </row>
    <row r="474" spans="1:7" ht="51">
      <c r="A474" s="47" t="s">
        <v>50</v>
      </c>
      <c r="B474" s="14" t="s">
        <v>77</v>
      </c>
      <c r="C474" s="14" t="s">
        <v>74</v>
      </c>
      <c r="D474" s="14" t="s">
        <v>637</v>
      </c>
      <c r="E474" s="12">
        <v>100</v>
      </c>
      <c r="F474" s="120">
        <f>F475</f>
        <v>2241</v>
      </c>
      <c r="G474" s="93"/>
    </row>
    <row r="475" spans="1:7" ht="12.75">
      <c r="A475" s="47" t="s">
        <v>33</v>
      </c>
      <c r="B475" s="14" t="s">
        <v>77</v>
      </c>
      <c r="C475" s="14" t="s">
        <v>74</v>
      </c>
      <c r="D475" s="14" t="s">
        <v>637</v>
      </c>
      <c r="E475" s="12">
        <v>110</v>
      </c>
      <c r="F475" s="120">
        <f>прил8!G409</f>
        <v>2241</v>
      </c>
      <c r="G475" s="93"/>
    </row>
    <row r="476" spans="1:7" ht="25.5">
      <c r="A476" s="22" t="s">
        <v>727</v>
      </c>
      <c r="B476" s="14" t="s">
        <v>77</v>
      </c>
      <c r="C476" s="14" t="s">
        <v>74</v>
      </c>
      <c r="D476" s="14" t="s">
        <v>637</v>
      </c>
      <c r="E476" s="12">
        <v>200</v>
      </c>
      <c r="F476" s="120">
        <f>F477</f>
        <v>454</v>
      </c>
      <c r="G476" s="93"/>
    </row>
    <row r="477" spans="1:7" ht="25.5">
      <c r="A477" s="47" t="s">
        <v>55</v>
      </c>
      <c r="B477" s="14" t="s">
        <v>77</v>
      </c>
      <c r="C477" s="14" t="s">
        <v>74</v>
      </c>
      <c r="D477" s="14" t="s">
        <v>637</v>
      </c>
      <c r="E477" s="12">
        <v>240</v>
      </c>
      <c r="F477" s="120">
        <f>прил8!G411</f>
        <v>454</v>
      </c>
      <c r="G477" s="93"/>
    </row>
    <row r="478" spans="1:7" ht="12.75">
      <c r="A478" s="47" t="s">
        <v>56</v>
      </c>
      <c r="B478" s="14" t="s">
        <v>77</v>
      </c>
      <c r="C478" s="14" t="s">
        <v>74</v>
      </c>
      <c r="D478" s="14" t="s">
        <v>637</v>
      </c>
      <c r="E478" s="12">
        <v>800</v>
      </c>
      <c r="F478" s="120">
        <f>F479</f>
        <v>5</v>
      </c>
      <c r="G478" s="93"/>
    </row>
    <row r="479" spans="1:7" ht="12.75">
      <c r="A479" s="47" t="s">
        <v>57</v>
      </c>
      <c r="B479" s="14" t="s">
        <v>77</v>
      </c>
      <c r="C479" s="14" t="s">
        <v>74</v>
      </c>
      <c r="D479" s="14" t="s">
        <v>637</v>
      </c>
      <c r="E479" s="12">
        <v>850</v>
      </c>
      <c r="F479" s="120">
        <f>прил8!G413</f>
        <v>5</v>
      </c>
      <c r="G479" s="93"/>
    </row>
    <row r="480" spans="1:7" ht="12.75">
      <c r="A480" s="22" t="s">
        <v>660</v>
      </c>
      <c r="B480" s="14" t="s">
        <v>77</v>
      </c>
      <c r="C480" s="14" t="s">
        <v>74</v>
      </c>
      <c r="D480" s="14" t="s">
        <v>661</v>
      </c>
      <c r="E480" s="14"/>
      <c r="F480" s="93">
        <f>F481</f>
        <v>1701</v>
      </c>
      <c r="G480" s="93"/>
    </row>
    <row r="481" spans="1:7" ht="25.5">
      <c r="A481" s="22" t="s">
        <v>727</v>
      </c>
      <c r="B481" s="14" t="s">
        <v>77</v>
      </c>
      <c r="C481" s="14" t="s">
        <v>74</v>
      </c>
      <c r="D481" s="14" t="s">
        <v>661</v>
      </c>
      <c r="E481" s="12">
        <v>200</v>
      </c>
      <c r="F481" s="120">
        <f>F482</f>
        <v>1701</v>
      </c>
      <c r="G481" s="93"/>
    </row>
    <row r="482" spans="1:7" ht="25.5">
      <c r="A482" s="47" t="s">
        <v>55</v>
      </c>
      <c r="B482" s="14" t="s">
        <v>77</v>
      </c>
      <c r="C482" s="14" t="s">
        <v>74</v>
      </c>
      <c r="D482" s="14" t="s">
        <v>661</v>
      </c>
      <c r="E482" s="12">
        <v>240</v>
      </c>
      <c r="F482" s="120">
        <f>прил8!G416</f>
        <v>1701</v>
      </c>
      <c r="G482" s="93"/>
    </row>
    <row r="483" spans="1:7" ht="12.75">
      <c r="A483" s="22" t="s">
        <v>539</v>
      </c>
      <c r="B483" s="14" t="s">
        <v>77</v>
      </c>
      <c r="C483" s="14" t="s">
        <v>74</v>
      </c>
      <c r="D483" s="14" t="s">
        <v>635</v>
      </c>
      <c r="E483" s="14"/>
      <c r="F483" s="93">
        <f>F484</f>
        <v>950</v>
      </c>
      <c r="G483" s="93"/>
    </row>
    <row r="484" spans="1:7" ht="25.5">
      <c r="A484" s="22" t="s">
        <v>727</v>
      </c>
      <c r="B484" s="14" t="s">
        <v>77</v>
      </c>
      <c r="C484" s="14" t="s">
        <v>74</v>
      </c>
      <c r="D484" s="14" t="s">
        <v>635</v>
      </c>
      <c r="E484" s="14" t="s">
        <v>52</v>
      </c>
      <c r="F484" s="93">
        <f>F485</f>
        <v>950</v>
      </c>
      <c r="G484" s="93"/>
    </row>
    <row r="485" spans="1:7" ht="25.5">
      <c r="A485" s="47" t="s">
        <v>55</v>
      </c>
      <c r="B485" s="14" t="s">
        <v>77</v>
      </c>
      <c r="C485" s="14" t="s">
        <v>74</v>
      </c>
      <c r="D485" s="14" t="s">
        <v>635</v>
      </c>
      <c r="E485" s="14" t="s">
        <v>98</v>
      </c>
      <c r="F485" s="93">
        <f>прил8!G419</f>
        <v>950</v>
      </c>
      <c r="G485" s="93"/>
    </row>
    <row r="486" spans="1:7" ht="25.5">
      <c r="A486" s="22" t="s">
        <v>538</v>
      </c>
      <c r="B486" s="14" t="s">
        <v>77</v>
      </c>
      <c r="C486" s="14" t="s">
        <v>74</v>
      </c>
      <c r="D486" s="14" t="s">
        <v>636</v>
      </c>
      <c r="E486" s="14"/>
      <c r="F486" s="93">
        <f>F487</f>
        <v>2634</v>
      </c>
      <c r="G486" s="93"/>
    </row>
    <row r="487" spans="1:7" ht="25.5">
      <c r="A487" s="22" t="s">
        <v>727</v>
      </c>
      <c r="B487" s="14" t="s">
        <v>77</v>
      </c>
      <c r="C487" s="14" t="s">
        <v>74</v>
      </c>
      <c r="D487" s="14" t="s">
        <v>636</v>
      </c>
      <c r="E487" s="14" t="s">
        <v>52</v>
      </c>
      <c r="F487" s="93">
        <f>F488</f>
        <v>2634</v>
      </c>
      <c r="G487" s="93"/>
    </row>
    <row r="488" spans="1:7" ht="25.5">
      <c r="A488" s="47" t="s">
        <v>55</v>
      </c>
      <c r="B488" s="14" t="s">
        <v>77</v>
      </c>
      <c r="C488" s="14" t="s">
        <v>74</v>
      </c>
      <c r="D488" s="14" t="s">
        <v>636</v>
      </c>
      <c r="E488" s="14" t="s">
        <v>98</v>
      </c>
      <c r="F488" s="93">
        <f>прил8!G422</f>
        <v>2634</v>
      </c>
      <c r="G488" s="93"/>
    </row>
    <row r="489" spans="1:7" ht="12.75">
      <c r="A489" s="22" t="s">
        <v>202</v>
      </c>
      <c r="B489" s="14" t="s">
        <v>77</v>
      </c>
      <c r="C489" s="14" t="s">
        <v>74</v>
      </c>
      <c r="D489" s="14" t="s">
        <v>351</v>
      </c>
      <c r="E489" s="14"/>
      <c r="F489" s="93">
        <f>F492+F490</f>
        <v>2075</v>
      </c>
      <c r="G489" s="93"/>
    </row>
    <row r="490" spans="1:7" ht="25.5">
      <c r="A490" s="22" t="s">
        <v>727</v>
      </c>
      <c r="B490" s="14" t="s">
        <v>77</v>
      </c>
      <c r="C490" s="14" t="s">
        <v>74</v>
      </c>
      <c r="D490" s="14" t="s">
        <v>351</v>
      </c>
      <c r="E490" s="14" t="s">
        <v>52</v>
      </c>
      <c r="F490" s="93">
        <f>F491</f>
        <v>375</v>
      </c>
      <c r="G490" s="93"/>
    </row>
    <row r="491" spans="1:7" ht="25.5">
      <c r="A491" s="47" t="s">
        <v>55</v>
      </c>
      <c r="B491" s="14" t="s">
        <v>77</v>
      </c>
      <c r="C491" s="14" t="s">
        <v>74</v>
      </c>
      <c r="D491" s="14" t="s">
        <v>351</v>
      </c>
      <c r="E491" s="14" t="s">
        <v>98</v>
      </c>
      <c r="F491" s="93">
        <f>прил8!G425</f>
        <v>375</v>
      </c>
      <c r="G491" s="93"/>
    </row>
    <row r="492" spans="1:7" ht="12.75">
      <c r="A492" s="22" t="s">
        <v>184</v>
      </c>
      <c r="B492" s="14" t="s">
        <v>77</v>
      </c>
      <c r="C492" s="14" t="s">
        <v>74</v>
      </c>
      <c r="D492" s="14" t="s">
        <v>351</v>
      </c>
      <c r="E492" s="14" t="s">
        <v>182</v>
      </c>
      <c r="F492" s="93">
        <f>F493</f>
        <v>1700</v>
      </c>
      <c r="G492" s="93"/>
    </row>
    <row r="493" spans="1:7" ht="12.75">
      <c r="A493" s="22" t="s">
        <v>185</v>
      </c>
      <c r="B493" s="14" t="s">
        <v>77</v>
      </c>
      <c r="C493" s="14" t="s">
        <v>74</v>
      </c>
      <c r="D493" s="14" t="s">
        <v>351</v>
      </c>
      <c r="E493" s="14" t="s">
        <v>183</v>
      </c>
      <c r="F493" s="93">
        <f>прил8!G427</f>
        <v>1700</v>
      </c>
      <c r="G493" s="93"/>
    </row>
    <row r="494" spans="1:7" ht="38.25">
      <c r="A494" s="22" t="s">
        <v>671</v>
      </c>
      <c r="B494" s="14" t="s">
        <v>77</v>
      </c>
      <c r="C494" s="14" t="s">
        <v>74</v>
      </c>
      <c r="D494" s="14" t="s">
        <v>672</v>
      </c>
      <c r="E494" s="14"/>
      <c r="F494" s="93">
        <f>F495</f>
        <v>500</v>
      </c>
      <c r="G494" s="93"/>
    </row>
    <row r="495" spans="1:7" ht="25.5">
      <c r="A495" s="22" t="s">
        <v>727</v>
      </c>
      <c r="B495" s="14" t="s">
        <v>77</v>
      </c>
      <c r="C495" s="14" t="s">
        <v>74</v>
      </c>
      <c r="D495" s="14" t="s">
        <v>672</v>
      </c>
      <c r="E495" s="14" t="s">
        <v>52</v>
      </c>
      <c r="F495" s="93">
        <f>F496</f>
        <v>500</v>
      </c>
      <c r="G495" s="93"/>
    </row>
    <row r="496" spans="1:7" ht="25.5">
      <c r="A496" s="47" t="s">
        <v>55</v>
      </c>
      <c r="B496" s="14" t="s">
        <v>77</v>
      </c>
      <c r="C496" s="14" t="s">
        <v>74</v>
      </c>
      <c r="D496" s="14" t="s">
        <v>672</v>
      </c>
      <c r="E496" s="14" t="s">
        <v>98</v>
      </c>
      <c r="F496" s="93">
        <f>прил8!G430</f>
        <v>500</v>
      </c>
      <c r="G496" s="93"/>
    </row>
    <row r="497" spans="1:7" ht="51">
      <c r="A497" s="22" t="s">
        <v>674</v>
      </c>
      <c r="B497" s="14" t="s">
        <v>77</v>
      </c>
      <c r="C497" s="14" t="s">
        <v>74</v>
      </c>
      <c r="D497" s="14" t="s">
        <v>673</v>
      </c>
      <c r="E497" s="14"/>
      <c r="F497" s="93">
        <f>F498</f>
        <v>220</v>
      </c>
      <c r="G497" s="93"/>
    </row>
    <row r="498" spans="1:7" ht="25.5">
      <c r="A498" s="22" t="s">
        <v>727</v>
      </c>
      <c r="B498" s="14" t="s">
        <v>77</v>
      </c>
      <c r="C498" s="14" t="s">
        <v>74</v>
      </c>
      <c r="D498" s="14" t="s">
        <v>673</v>
      </c>
      <c r="E498" s="14" t="s">
        <v>52</v>
      </c>
      <c r="F498" s="93">
        <f>прил8!G433</f>
        <v>220</v>
      </c>
      <c r="G498" s="93"/>
    </row>
    <row r="499" spans="1:7" ht="25.5">
      <c r="A499" s="47" t="s">
        <v>55</v>
      </c>
      <c r="B499" s="14" t="s">
        <v>77</v>
      </c>
      <c r="C499" s="14" t="s">
        <v>74</v>
      </c>
      <c r="D499" s="14" t="s">
        <v>673</v>
      </c>
      <c r="E499" s="14" t="s">
        <v>98</v>
      </c>
      <c r="F499" s="93">
        <v>220</v>
      </c>
      <c r="G499" s="93"/>
    </row>
    <row r="500" spans="1:7" ht="12.75">
      <c r="A500" s="156" t="s">
        <v>10</v>
      </c>
      <c r="B500" s="18" t="s">
        <v>76</v>
      </c>
      <c r="C500" s="18"/>
      <c r="D500" s="18"/>
      <c r="E500" s="18"/>
      <c r="F500" s="133">
        <f>F501</f>
        <v>510</v>
      </c>
      <c r="G500" s="93"/>
    </row>
    <row r="501" spans="1:7" ht="12.75">
      <c r="A501" s="156" t="s">
        <v>11</v>
      </c>
      <c r="B501" s="18" t="s">
        <v>76</v>
      </c>
      <c r="C501" s="18" t="s">
        <v>77</v>
      </c>
      <c r="D501" s="18"/>
      <c r="E501" s="18"/>
      <c r="F501" s="133">
        <f>F502</f>
        <v>510</v>
      </c>
      <c r="G501" s="93"/>
    </row>
    <row r="502" spans="1:7" ht="38.25">
      <c r="A502" s="64" t="s">
        <v>8</v>
      </c>
      <c r="B502" s="14" t="s">
        <v>76</v>
      </c>
      <c r="C502" s="14" t="s">
        <v>77</v>
      </c>
      <c r="D502" s="14" t="s">
        <v>445</v>
      </c>
      <c r="E502" s="14"/>
      <c r="F502" s="93">
        <f>F503</f>
        <v>510</v>
      </c>
      <c r="G502" s="93"/>
    </row>
    <row r="503" spans="1:7" ht="12.75">
      <c r="A503" s="64" t="s">
        <v>210</v>
      </c>
      <c r="B503" s="14" t="s">
        <v>76</v>
      </c>
      <c r="C503" s="14" t="s">
        <v>77</v>
      </c>
      <c r="D503" s="14" t="s">
        <v>446</v>
      </c>
      <c r="E503" s="14"/>
      <c r="F503" s="93">
        <f>F504+F508</f>
        <v>510</v>
      </c>
      <c r="G503" s="93"/>
    </row>
    <row r="504" spans="1:7" ht="38.25">
      <c r="A504" s="64" t="s">
        <v>211</v>
      </c>
      <c r="B504" s="14" t="s">
        <v>76</v>
      </c>
      <c r="C504" s="14" t="s">
        <v>77</v>
      </c>
      <c r="D504" s="14" t="s">
        <v>447</v>
      </c>
      <c r="E504" s="14"/>
      <c r="F504" s="93">
        <f>F505</f>
        <v>350</v>
      </c>
      <c r="G504" s="93"/>
    </row>
    <row r="505" spans="1:7" ht="12.75">
      <c r="A505" s="64" t="s">
        <v>449</v>
      </c>
      <c r="B505" s="14" t="s">
        <v>76</v>
      </c>
      <c r="C505" s="14" t="s">
        <v>77</v>
      </c>
      <c r="D505" s="14" t="s">
        <v>448</v>
      </c>
      <c r="E505" s="14"/>
      <c r="F505" s="93">
        <f>F506</f>
        <v>350</v>
      </c>
      <c r="G505" s="93"/>
    </row>
    <row r="506" spans="1:7" ht="25.5">
      <c r="A506" s="22" t="s">
        <v>727</v>
      </c>
      <c r="B506" s="14" t="s">
        <v>76</v>
      </c>
      <c r="C506" s="14" t="s">
        <v>77</v>
      </c>
      <c r="D506" s="14" t="s">
        <v>448</v>
      </c>
      <c r="E506" s="14" t="s">
        <v>52</v>
      </c>
      <c r="F506" s="93">
        <f>F507</f>
        <v>350</v>
      </c>
      <c r="G506" s="93"/>
    </row>
    <row r="507" spans="1:7" ht="25.5">
      <c r="A507" s="64" t="s">
        <v>55</v>
      </c>
      <c r="B507" s="14" t="s">
        <v>76</v>
      </c>
      <c r="C507" s="14" t="s">
        <v>77</v>
      </c>
      <c r="D507" s="14" t="s">
        <v>448</v>
      </c>
      <c r="E507" s="14" t="s">
        <v>98</v>
      </c>
      <c r="F507" s="93">
        <f>прил8!G441</f>
        <v>350</v>
      </c>
      <c r="G507" s="93"/>
    </row>
    <row r="508" spans="1:7" ht="38.25">
      <c r="A508" s="64" t="s">
        <v>212</v>
      </c>
      <c r="B508" s="14" t="s">
        <v>76</v>
      </c>
      <c r="C508" s="14" t="s">
        <v>77</v>
      </c>
      <c r="D508" s="14" t="s">
        <v>450</v>
      </c>
      <c r="E508" s="14"/>
      <c r="F508" s="93">
        <f>F509</f>
        <v>160</v>
      </c>
      <c r="G508" s="93"/>
    </row>
    <row r="509" spans="1:7" ht="12.75">
      <c r="A509" s="64" t="s">
        <v>449</v>
      </c>
      <c r="B509" s="14" t="s">
        <v>76</v>
      </c>
      <c r="C509" s="14" t="s">
        <v>77</v>
      </c>
      <c r="D509" s="14" t="s">
        <v>451</v>
      </c>
      <c r="E509" s="14"/>
      <c r="F509" s="93">
        <f>F510</f>
        <v>160</v>
      </c>
      <c r="G509" s="93"/>
    </row>
    <row r="510" spans="1:7" ht="25.5">
      <c r="A510" s="22" t="s">
        <v>727</v>
      </c>
      <c r="B510" s="14" t="s">
        <v>76</v>
      </c>
      <c r="C510" s="14" t="s">
        <v>77</v>
      </c>
      <c r="D510" s="14" t="s">
        <v>451</v>
      </c>
      <c r="E510" s="14" t="s">
        <v>52</v>
      </c>
      <c r="F510" s="93">
        <f>F511</f>
        <v>160</v>
      </c>
      <c r="G510" s="93"/>
    </row>
    <row r="511" spans="1:7" ht="25.5">
      <c r="A511" s="64" t="s">
        <v>55</v>
      </c>
      <c r="B511" s="14" t="s">
        <v>76</v>
      </c>
      <c r="C511" s="14" t="s">
        <v>77</v>
      </c>
      <c r="D511" s="14" t="s">
        <v>451</v>
      </c>
      <c r="E511" s="14" t="s">
        <v>98</v>
      </c>
      <c r="F511" s="93">
        <f>прил8!G445</f>
        <v>160</v>
      </c>
      <c r="G511" s="93"/>
    </row>
    <row r="512" spans="1:7" ht="12.75">
      <c r="A512" s="13" t="s">
        <v>122</v>
      </c>
      <c r="B512" s="18" t="s">
        <v>71</v>
      </c>
      <c r="C512" s="18"/>
      <c r="D512" s="18"/>
      <c r="E512" s="18"/>
      <c r="F512" s="135">
        <f>F513+F563+F738+F761+F792</f>
        <v>1443049</v>
      </c>
      <c r="G512" s="135">
        <f>G513+G563+G738+G761+G792</f>
        <v>615085</v>
      </c>
    </row>
    <row r="513" spans="1:7" ht="12.75">
      <c r="A513" s="40" t="s">
        <v>141</v>
      </c>
      <c r="B513" s="18" t="s">
        <v>71</v>
      </c>
      <c r="C513" s="18" t="s">
        <v>78</v>
      </c>
      <c r="D513" s="18"/>
      <c r="E513" s="18"/>
      <c r="F513" s="135">
        <f>F514+F554+F559</f>
        <v>369102</v>
      </c>
      <c r="G513" s="135">
        <f>G514+G554</f>
        <v>185255</v>
      </c>
    </row>
    <row r="514" spans="1:7" ht="38.25">
      <c r="A514" s="104" t="s">
        <v>170</v>
      </c>
      <c r="B514" s="14" t="s">
        <v>71</v>
      </c>
      <c r="C514" s="14" t="s">
        <v>78</v>
      </c>
      <c r="D514" s="10" t="s">
        <v>352</v>
      </c>
      <c r="E514" s="10"/>
      <c r="F514" s="122">
        <f>F515</f>
        <v>365852</v>
      </c>
      <c r="G514" s="122">
        <f>G515</f>
        <v>185255</v>
      </c>
    </row>
    <row r="515" spans="1:7" ht="12.75">
      <c r="A515" s="104" t="s">
        <v>222</v>
      </c>
      <c r="B515" s="14" t="s">
        <v>71</v>
      </c>
      <c r="C515" s="14" t="s">
        <v>78</v>
      </c>
      <c r="D515" s="10" t="s">
        <v>354</v>
      </c>
      <c r="E515" s="10"/>
      <c r="F515" s="122">
        <f>F526+F516+F540+F544</f>
        <v>365852</v>
      </c>
      <c r="G515" s="122">
        <f>G526+G516+G540+G544</f>
        <v>185255</v>
      </c>
    </row>
    <row r="516" spans="1:7" ht="38.25">
      <c r="A516" s="104" t="s">
        <v>225</v>
      </c>
      <c r="B516" s="14" t="s">
        <v>71</v>
      </c>
      <c r="C516" s="14" t="s">
        <v>78</v>
      </c>
      <c r="D516" s="118" t="s">
        <v>355</v>
      </c>
      <c r="E516" s="10"/>
      <c r="F516" s="122">
        <f>F517+F520+F523</f>
        <v>45736</v>
      </c>
      <c r="G516" s="122"/>
    </row>
    <row r="517" spans="1:7" ht="38.25">
      <c r="A517" s="104" t="s">
        <v>226</v>
      </c>
      <c r="B517" s="14" t="s">
        <v>71</v>
      </c>
      <c r="C517" s="14" t="s">
        <v>78</v>
      </c>
      <c r="D517" s="118" t="s">
        <v>353</v>
      </c>
      <c r="E517" s="10"/>
      <c r="F517" s="122">
        <f>F518</f>
        <v>58</v>
      </c>
      <c r="G517" s="122"/>
    </row>
    <row r="518" spans="1:7" ht="25.5">
      <c r="A518" s="89" t="s">
        <v>34</v>
      </c>
      <c r="B518" s="14" t="s">
        <v>71</v>
      </c>
      <c r="C518" s="14" t="s">
        <v>78</v>
      </c>
      <c r="D518" s="118" t="s">
        <v>353</v>
      </c>
      <c r="E518" s="10">
        <v>600</v>
      </c>
      <c r="F518" s="122">
        <f>F519</f>
        <v>58</v>
      </c>
      <c r="G518" s="122"/>
    </row>
    <row r="519" spans="1:7" ht="12.75">
      <c r="A519" s="89" t="s">
        <v>43</v>
      </c>
      <c r="B519" s="14" t="s">
        <v>71</v>
      </c>
      <c r="C519" s="14" t="s">
        <v>78</v>
      </c>
      <c r="D519" s="118" t="s">
        <v>353</v>
      </c>
      <c r="E519" s="10">
        <v>610</v>
      </c>
      <c r="F519" s="122">
        <f>прил8!G566</f>
        <v>58</v>
      </c>
      <c r="G519" s="122"/>
    </row>
    <row r="520" spans="1:7" ht="76.5">
      <c r="A520" s="89" t="s">
        <v>763</v>
      </c>
      <c r="B520" s="14" t="s">
        <v>71</v>
      </c>
      <c r="C520" s="14" t="s">
        <v>78</v>
      </c>
      <c r="D520" s="118" t="s">
        <v>765</v>
      </c>
      <c r="E520" s="10"/>
      <c r="F520" s="122">
        <f>F521</f>
        <v>38000</v>
      </c>
      <c r="G520" s="122"/>
    </row>
    <row r="521" spans="1:7" ht="25.5">
      <c r="A521" s="22" t="s">
        <v>727</v>
      </c>
      <c r="B521" s="14" t="s">
        <v>71</v>
      </c>
      <c r="C521" s="14" t="s">
        <v>78</v>
      </c>
      <c r="D521" s="118" t="s">
        <v>765</v>
      </c>
      <c r="E521" s="10">
        <v>200</v>
      </c>
      <c r="F521" s="122">
        <f>F522</f>
        <v>38000</v>
      </c>
      <c r="G521" s="122"/>
    </row>
    <row r="522" spans="1:7" ht="25.5">
      <c r="A522" s="64" t="s">
        <v>55</v>
      </c>
      <c r="B522" s="14" t="s">
        <v>71</v>
      </c>
      <c r="C522" s="14" t="s">
        <v>78</v>
      </c>
      <c r="D522" s="118" t="s">
        <v>765</v>
      </c>
      <c r="E522" s="10">
        <v>240</v>
      </c>
      <c r="F522" s="122">
        <f>прил8!G569</f>
        <v>38000</v>
      </c>
      <c r="G522" s="122"/>
    </row>
    <row r="523" spans="1:7" ht="63.75">
      <c r="A523" s="89" t="s">
        <v>764</v>
      </c>
      <c r="B523" s="14" t="s">
        <v>71</v>
      </c>
      <c r="C523" s="14" t="s">
        <v>78</v>
      </c>
      <c r="D523" s="118" t="s">
        <v>766</v>
      </c>
      <c r="E523" s="10"/>
      <c r="F523" s="122">
        <f>F524</f>
        <v>7678</v>
      </c>
      <c r="G523" s="122"/>
    </row>
    <row r="524" spans="1:7" ht="25.5">
      <c r="A524" s="22" t="s">
        <v>727</v>
      </c>
      <c r="B524" s="14" t="s">
        <v>71</v>
      </c>
      <c r="C524" s="14" t="s">
        <v>78</v>
      </c>
      <c r="D524" s="118" t="s">
        <v>766</v>
      </c>
      <c r="E524" s="10">
        <v>200</v>
      </c>
      <c r="F524" s="122">
        <f>F525</f>
        <v>7678</v>
      </c>
      <c r="G524" s="122"/>
    </row>
    <row r="525" spans="1:7" ht="25.5">
      <c r="A525" s="64" t="s">
        <v>55</v>
      </c>
      <c r="B525" s="14" t="s">
        <v>71</v>
      </c>
      <c r="C525" s="14" t="s">
        <v>78</v>
      </c>
      <c r="D525" s="118" t="s">
        <v>766</v>
      </c>
      <c r="E525" s="10">
        <v>240</v>
      </c>
      <c r="F525" s="122">
        <f>прил8!G572</f>
        <v>7678</v>
      </c>
      <c r="G525" s="122"/>
    </row>
    <row r="526" spans="1:7" ht="38.25">
      <c r="A526" s="104" t="s">
        <v>224</v>
      </c>
      <c r="B526" s="14" t="s">
        <v>71</v>
      </c>
      <c r="C526" s="14" t="s">
        <v>78</v>
      </c>
      <c r="D526" s="12" t="s">
        <v>356</v>
      </c>
      <c r="E526" s="10"/>
      <c r="F526" s="122">
        <f>F527+F534+F537</f>
        <v>317994</v>
      </c>
      <c r="G526" s="122">
        <f>G527+G534+G537</f>
        <v>185255</v>
      </c>
    </row>
    <row r="527" spans="1:7" ht="25.5">
      <c r="A527" s="44" t="s">
        <v>300</v>
      </c>
      <c r="B527" s="14" t="s">
        <v>71</v>
      </c>
      <c r="C527" s="14" t="s">
        <v>78</v>
      </c>
      <c r="D527" s="10" t="s">
        <v>357</v>
      </c>
      <c r="E527" s="10"/>
      <c r="F527" s="122">
        <f>F530+F528+F532</f>
        <v>112517</v>
      </c>
      <c r="G527" s="122"/>
    </row>
    <row r="528" spans="1:7" ht="51">
      <c r="A528" s="47" t="s">
        <v>50</v>
      </c>
      <c r="B528" s="14" t="s">
        <v>71</v>
      </c>
      <c r="C528" s="14" t="s">
        <v>78</v>
      </c>
      <c r="D528" s="10" t="s">
        <v>357</v>
      </c>
      <c r="E528" s="10">
        <v>100</v>
      </c>
      <c r="F528" s="206">
        <f>F529</f>
        <v>60.4</v>
      </c>
      <c r="G528" s="122"/>
    </row>
    <row r="529" spans="1:7" ht="12.75">
      <c r="A529" s="47" t="s">
        <v>33</v>
      </c>
      <c r="B529" s="14" t="s">
        <v>71</v>
      </c>
      <c r="C529" s="14" t="s">
        <v>78</v>
      </c>
      <c r="D529" s="10" t="s">
        <v>357</v>
      </c>
      <c r="E529" s="10">
        <v>110</v>
      </c>
      <c r="F529" s="206">
        <f>прил8!G576</f>
        <v>60.4</v>
      </c>
      <c r="G529" s="122"/>
    </row>
    <row r="530" spans="1:7" ht="25.5">
      <c r="A530" s="89" t="s">
        <v>34</v>
      </c>
      <c r="B530" s="14" t="s">
        <v>71</v>
      </c>
      <c r="C530" s="14" t="s">
        <v>78</v>
      </c>
      <c r="D530" s="10" t="s">
        <v>357</v>
      </c>
      <c r="E530" s="10">
        <v>600</v>
      </c>
      <c r="F530" s="122">
        <f>F531</f>
        <v>112443.6</v>
      </c>
      <c r="G530" s="122"/>
    </row>
    <row r="531" spans="1:7" ht="12.75">
      <c r="A531" s="89" t="s">
        <v>43</v>
      </c>
      <c r="B531" s="14" t="s">
        <v>71</v>
      </c>
      <c r="C531" s="14" t="s">
        <v>78</v>
      </c>
      <c r="D531" s="10" t="s">
        <v>357</v>
      </c>
      <c r="E531" s="10">
        <v>610</v>
      </c>
      <c r="F531" s="122">
        <f>прил8!G578</f>
        <v>112443.6</v>
      </c>
      <c r="G531" s="122"/>
    </row>
    <row r="532" spans="1:7" ht="12.75">
      <c r="A532" s="47" t="s">
        <v>56</v>
      </c>
      <c r="B532" s="14" t="s">
        <v>71</v>
      </c>
      <c r="C532" s="14" t="s">
        <v>78</v>
      </c>
      <c r="D532" s="10" t="s">
        <v>357</v>
      </c>
      <c r="E532" s="10">
        <v>800</v>
      </c>
      <c r="F532" s="122">
        <f>F533</f>
        <v>13</v>
      </c>
      <c r="G532" s="122"/>
    </row>
    <row r="533" spans="1:7" ht="12.75">
      <c r="A533" s="47" t="s">
        <v>57</v>
      </c>
      <c r="B533" s="14" t="s">
        <v>71</v>
      </c>
      <c r="C533" s="14" t="s">
        <v>78</v>
      </c>
      <c r="D533" s="10" t="s">
        <v>357</v>
      </c>
      <c r="E533" s="10">
        <v>850</v>
      </c>
      <c r="F533" s="122">
        <f>прил8!G580</f>
        <v>13</v>
      </c>
      <c r="G533" s="122"/>
    </row>
    <row r="534" spans="1:7" ht="38.25">
      <c r="A534" s="89" t="s">
        <v>609</v>
      </c>
      <c r="B534" s="14" t="s">
        <v>71</v>
      </c>
      <c r="C534" s="14" t="s">
        <v>78</v>
      </c>
      <c r="D534" s="10" t="s">
        <v>358</v>
      </c>
      <c r="E534" s="10"/>
      <c r="F534" s="122">
        <f>F535</f>
        <v>20222</v>
      </c>
      <c r="G534" s="122"/>
    </row>
    <row r="535" spans="1:7" ht="25.5">
      <c r="A535" s="157" t="s">
        <v>34</v>
      </c>
      <c r="B535" s="14" t="s">
        <v>71</v>
      </c>
      <c r="C535" s="14" t="s">
        <v>78</v>
      </c>
      <c r="D535" s="10" t="s">
        <v>358</v>
      </c>
      <c r="E535" s="10">
        <v>600</v>
      </c>
      <c r="F535" s="122">
        <f>F536</f>
        <v>20222</v>
      </c>
      <c r="G535" s="122"/>
    </row>
    <row r="536" spans="1:7" ht="12.75">
      <c r="A536" s="157" t="s">
        <v>43</v>
      </c>
      <c r="B536" s="14" t="s">
        <v>71</v>
      </c>
      <c r="C536" s="14" t="s">
        <v>78</v>
      </c>
      <c r="D536" s="10" t="s">
        <v>358</v>
      </c>
      <c r="E536" s="10">
        <v>610</v>
      </c>
      <c r="F536" s="122">
        <f>прил8!G583</f>
        <v>20222</v>
      </c>
      <c r="G536" s="122"/>
    </row>
    <row r="537" spans="1:7" ht="89.25">
      <c r="A537" s="7" t="s">
        <v>362</v>
      </c>
      <c r="B537" s="106" t="s">
        <v>71</v>
      </c>
      <c r="C537" s="106" t="s">
        <v>78</v>
      </c>
      <c r="D537" s="106" t="s">
        <v>361</v>
      </c>
      <c r="E537" s="14"/>
      <c r="F537" s="123">
        <f>F538</f>
        <v>185255</v>
      </c>
      <c r="G537" s="123">
        <f>G538</f>
        <v>185255</v>
      </c>
    </row>
    <row r="538" spans="1:7" ht="25.5">
      <c r="A538" s="158" t="s">
        <v>34</v>
      </c>
      <c r="B538" s="106" t="s">
        <v>71</v>
      </c>
      <c r="C538" s="106" t="s">
        <v>78</v>
      </c>
      <c r="D538" s="106" t="s">
        <v>361</v>
      </c>
      <c r="E538" s="14" t="s">
        <v>31</v>
      </c>
      <c r="F538" s="123">
        <f>F539</f>
        <v>185255</v>
      </c>
      <c r="G538" s="123">
        <f>G539</f>
        <v>185255</v>
      </c>
    </row>
    <row r="539" spans="1:7" ht="12.75">
      <c r="A539" s="158" t="s">
        <v>43</v>
      </c>
      <c r="B539" s="106" t="s">
        <v>71</v>
      </c>
      <c r="C539" s="106" t="s">
        <v>78</v>
      </c>
      <c r="D539" s="106" t="s">
        <v>361</v>
      </c>
      <c r="E539" s="14" t="s">
        <v>32</v>
      </c>
      <c r="F539" s="123">
        <f>прил8!G586</f>
        <v>185255</v>
      </c>
      <c r="G539" s="123">
        <f>прил8!H586</f>
        <v>185255</v>
      </c>
    </row>
    <row r="540" spans="1:7" ht="51">
      <c r="A540" s="158" t="s">
        <v>227</v>
      </c>
      <c r="B540" s="106" t="s">
        <v>71</v>
      </c>
      <c r="C540" s="106" t="s">
        <v>78</v>
      </c>
      <c r="D540" s="14" t="s">
        <v>360</v>
      </c>
      <c r="E540" s="14"/>
      <c r="F540" s="123">
        <f>F541</f>
        <v>205</v>
      </c>
      <c r="G540" s="123"/>
    </row>
    <row r="541" spans="1:7" ht="25.5">
      <c r="A541" s="158" t="s">
        <v>767</v>
      </c>
      <c r="B541" s="106" t="s">
        <v>71</v>
      </c>
      <c r="C541" s="106" t="s">
        <v>78</v>
      </c>
      <c r="D541" s="14" t="s">
        <v>768</v>
      </c>
      <c r="E541" s="14"/>
      <c r="F541" s="123">
        <f>F542</f>
        <v>205</v>
      </c>
      <c r="G541" s="123"/>
    </row>
    <row r="542" spans="1:7" ht="25.5">
      <c r="A542" s="158" t="s">
        <v>34</v>
      </c>
      <c r="B542" s="106" t="s">
        <v>71</v>
      </c>
      <c r="C542" s="106" t="s">
        <v>78</v>
      </c>
      <c r="D542" s="14" t="s">
        <v>768</v>
      </c>
      <c r="E542" s="14" t="s">
        <v>31</v>
      </c>
      <c r="F542" s="123">
        <f>F543</f>
        <v>205</v>
      </c>
      <c r="G542" s="123"/>
    </row>
    <row r="543" spans="1:7" ht="12.75">
      <c r="A543" s="158" t="s">
        <v>43</v>
      </c>
      <c r="B543" s="106" t="s">
        <v>71</v>
      </c>
      <c r="C543" s="106" t="s">
        <v>78</v>
      </c>
      <c r="D543" s="14" t="s">
        <v>768</v>
      </c>
      <c r="E543" s="14" t="s">
        <v>32</v>
      </c>
      <c r="F543" s="123">
        <f>прил8!G590</f>
        <v>205</v>
      </c>
      <c r="G543" s="123"/>
    </row>
    <row r="544" spans="1:7" ht="25.5">
      <c r="A544" s="158" t="s">
        <v>515</v>
      </c>
      <c r="B544" s="106" t="s">
        <v>71</v>
      </c>
      <c r="C544" s="106" t="s">
        <v>78</v>
      </c>
      <c r="D544" s="14" t="s">
        <v>366</v>
      </c>
      <c r="E544" s="14"/>
      <c r="F544" s="123">
        <f>F548+F551+F545</f>
        <v>1917</v>
      </c>
      <c r="G544" s="123"/>
    </row>
    <row r="545" spans="1:7" ht="38.25">
      <c r="A545" s="205" t="s">
        <v>700</v>
      </c>
      <c r="B545" s="106" t="s">
        <v>71</v>
      </c>
      <c r="C545" s="106" t="s">
        <v>78</v>
      </c>
      <c r="D545" s="10" t="s">
        <v>699</v>
      </c>
      <c r="E545" s="14"/>
      <c r="F545" s="123">
        <f>F546</f>
        <v>297</v>
      </c>
      <c r="G545" s="123"/>
    </row>
    <row r="546" spans="1:7" ht="25.5">
      <c r="A546" s="158" t="s">
        <v>34</v>
      </c>
      <c r="B546" s="106" t="s">
        <v>71</v>
      </c>
      <c r="C546" s="106" t="s">
        <v>78</v>
      </c>
      <c r="D546" s="10" t="s">
        <v>699</v>
      </c>
      <c r="E546" s="14" t="s">
        <v>31</v>
      </c>
      <c r="F546" s="123">
        <f>F547</f>
        <v>297</v>
      </c>
      <c r="G546" s="123"/>
    </row>
    <row r="547" spans="1:7" ht="12.75">
      <c r="A547" s="158" t="s">
        <v>43</v>
      </c>
      <c r="B547" s="106" t="s">
        <v>71</v>
      </c>
      <c r="C547" s="106" t="s">
        <v>78</v>
      </c>
      <c r="D547" s="10" t="s">
        <v>699</v>
      </c>
      <c r="E547" s="14" t="s">
        <v>32</v>
      </c>
      <c r="F547" s="123">
        <f>прил8!G594</f>
        <v>297</v>
      </c>
      <c r="G547" s="123"/>
    </row>
    <row r="548" spans="1:7" ht="25.5">
      <c r="A548" s="158" t="s">
        <v>728</v>
      </c>
      <c r="B548" s="106" t="s">
        <v>71</v>
      </c>
      <c r="C548" s="106" t="s">
        <v>78</v>
      </c>
      <c r="D548" s="10" t="s">
        <v>719</v>
      </c>
      <c r="E548" s="14"/>
      <c r="F548" s="123">
        <f>F549</f>
        <v>620</v>
      </c>
      <c r="G548" s="123"/>
    </row>
    <row r="549" spans="1:7" ht="25.5">
      <c r="A549" s="158" t="s">
        <v>34</v>
      </c>
      <c r="B549" s="106" t="s">
        <v>71</v>
      </c>
      <c r="C549" s="106" t="s">
        <v>78</v>
      </c>
      <c r="D549" s="10" t="s">
        <v>719</v>
      </c>
      <c r="E549" s="14" t="s">
        <v>31</v>
      </c>
      <c r="F549" s="123">
        <f>F550</f>
        <v>620</v>
      </c>
      <c r="G549" s="123"/>
    </row>
    <row r="550" spans="1:7" ht="12.75">
      <c r="A550" s="158" t="s">
        <v>43</v>
      </c>
      <c r="B550" s="106" t="s">
        <v>71</v>
      </c>
      <c r="C550" s="106" t="s">
        <v>78</v>
      </c>
      <c r="D550" s="10" t="s">
        <v>719</v>
      </c>
      <c r="E550" s="14" t="s">
        <v>32</v>
      </c>
      <c r="F550" s="123">
        <f>прил8!G597</f>
        <v>620</v>
      </c>
      <c r="G550" s="123"/>
    </row>
    <row r="551" spans="1:7" ht="12.75">
      <c r="A551" s="158" t="s">
        <v>129</v>
      </c>
      <c r="B551" s="106" t="s">
        <v>71</v>
      </c>
      <c r="C551" s="106" t="s">
        <v>78</v>
      </c>
      <c r="D551" s="14" t="s">
        <v>546</v>
      </c>
      <c r="E551" s="14"/>
      <c r="F551" s="123">
        <f>F552</f>
        <v>1000</v>
      </c>
      <c r="G551" s="123"/>
    </row>
    <row r="552" spans="1:7" ht="25.5">
      <c r="A552" s="158" t="s">
        <v>34</v>
      </c>
      <c r="B552" s="106" t="s">
        <v>71</v>
      </c>
      <c r="C552" s="106" t="s">
        <v>78</v>
      </c>
      <c r="D552" s="14" t="s">
        <v>546</v>
      </c>
      <c r="E552" s="14" t="s">
        <v>31</v>
      </c>
      <c r="F552" s="123">
        <f>F553</f>
        <v>1000</v>
      </c>
      <c r="G552" s="123"/>
    </row>
    <row r="553" spans="1:7" ht="12.75">
      <c r="A553" s="158" t="s">
        <v>43</v>
      </c>
      <c r="B553" s="106" t="s">
        <v>71</v>
      </c>
      <c r="C553" s="106" t="s">
        <v>78</v>
      </c>
      <c r="D553" s="14" t="s">
        <v>546</v>
      </c>
      <c r="E553" s="14" t="s">
        <v>32</v>
      </c>
      <c r="F553" s="123">
        <f>прил8!G600</f>
        <v>1000</v>
      </c>
      <c r="G553" s="123"/>
    </row>
    <row r="554" spans="1:7" ht="51">
      <c r="A554" s="44" t="s">
        <v>547</v>
      </c>
      <c r="B554" s="14" t="s">
        <v>71</v>
      </c>
      <c r="C554" s="14" t="s">
        <v>78</v>
      </c>
      <c r="D554" s="10" t="s">
        <v>438</v>
      </c>
      <c r="E554" s="12"/>
      <c r="F554" s="120">
        <f>F556</f>
        <v>3000</v>
      </c>
      <c r="G554" s="120"/>
    </row>
    <row r="555" spans="1:7" ht="12.75">
      <c r="A555" s="44" t="s">
        <v>208</v>
      </c>
      <c r="B555" s="14" t="s">
        <v>71</v>
      </c>
      <c r="C555" s="14" t="s">
        <v>78</v>
      </c>
      <c r="D555" s="12" t="s">
        <v>439</v>
      </c>
      <c r="E555" s="12"/>
      <c r="F555" s="120">
        <f>F556</f>
        <v>3000</v>
      </c>
      <c r="G555" s="120"/>
    </row>
    <row r="556" spans="1:7" ht="12.75">
      <c r="A556" s="158" t="s">
        <v>537</v>
      </c>
      <c r="B556" s="14" t="s">
        <v>71</v>
      </c>
      <c r="C556" s="14" t="s">
        <v>78</v>
      </c>
      <c r="D556" s="12" t="s">
        <v>536</v>
      </c>
      <c r="E556" s="12"/>
      <c r="F556" s="120">
        <f>F557</f>
        <v>3000</v>
      </c>
      <c r="G556" s="120"/>
    </row>
    <row r="557" spans="1:7" ht="25.5">
      <c r="A557" s="89" t="s">
        <v>34</v>
      </c>
      <c r="B557" s="14" t="s">
        <v>71</v>
      </c>
      <c r="C557" s="14" t="s">
        <v>78</v>
      </c>
      <c r="D557" s="12" t="s">
        <v>536</v>
      </c>
      <c r="E557" s="12">
        <v>600</v>
      </c>
      <c r="F557" s="120">
        <f>F558</f>
        <v>3000</v>
      </c>
      <c r="G557" s="120"/>
    </row>
    <row r="558" spans="1:7" ht="12.75">
      <c r="A558" s="89" t="s">
        <v>43</v>
      </c>
      <c r="B558" s="14" t="s">
        <v>71</v>
      </c>
      <c r="C558" s="14" t="s">
        <v>78</v>
      </c>
      <c r="D558" s="12" t="s">
        <v>536</v>
      </c>
      <c r="E558" s="12">
        <v>610</v>
      </c>
      <c r="F558" s="120">
        <f>прил8!G605</f>
        <v>3000</v>
      </c>
      <c r="G558" s="120"/>
    </row>
    <row r="559" spans="1:7" ht="25.5">
      <c r="A559" s="7" t="s">
        <v>506</v>
      </c>
      <c r="B559" s="54" t="s">
        <v>71</v>
      </c>
      <c r="C559" s="54" t="s">
        <v>78</v>
      </c>
      <c r="D559" s="55" t="s">
        <v>507</v>
      </c>
      <c r="E559" s="55"/>
      <c r="F559" s="198">
        <f>F560</f>
        <v>250</v>
      </c>
      <c r="G559" s="120"/>
    </row>
    <row r="560" spans="1:7" ht="25.5">
      <c r="A560" s="89" t="s">
        <v>658</v>
      </c>
      <c r="B560" s="54" t="s">
        <v>71</v>
      </c>
      <c r="C560" s="54" t="s">
        <v>78</v>
      </c>
      <c r="D560" s="55" t="s">
        <v>659</v>
      </c>
      <c r="E560" s="55"/>
      <c r="F560" s="198">
        <f>F561</f>
        <v>250</v>
      </c>
      <c r="G560" s="120"/>
    </row>
    <row r="561" spans="1:7" ht="25.5">
      <c r="A561" s="89" t="s">
        <v>34</v>
      </c>
      <c r="B561" s="54" t="s">
        <v>71</v>
      </c>
      <c r="C561" s="54" t="s">
        <v>78</v>
      </c>
      <c r="D561" s="55" t="s">
        <v>659</v>
      </c>
      <c r="E561" s="55">
        <v>600</v>
      </c>
      <c r="F561" s="198">
        <f>F562</f>
        <v>250</v>
      </c>
      <c r="G561" s="120"/>
    </row>
    <row r="562" spans="1:7" ht="12.75">
      <c r="A562" s="89" t="s">
        <v>43</v>
      </c>
      <c r="B562" s="54" t="s">
        <v>71</v>
      </c>
      <c r="C562" s="54" t="s">
        <v>78</v>
      </c>
      <c r="D562" s="55" t="s">
        <v>659</v>
      </c>
      <c r="E562" s="55">
        <v>610</v>
      </c>
      <c r="F562" s="198">
        <f>прил8!G609</f>
        <v>250</v>
      </c>
      <c r="G562" s="120"/>
    </row>
    <row r="563" spans="1:7" ht="12.75">
      <c r="A563" s="13" t="s">
        <v>123</v>
      </c>
      <c r="B563" s="18" t="s">
        <v>71</v>
      </c>
      <c r="C563" s="18" t="s">
        <v>72</v>
      </c>
      <c r="D563" s="20"/>
      <c r="E563" s="20"/>
      <c r="F563" s="131">
        <f>F564+F587+F729+F735</f>
        <v>1010885</v>
      </c>
      <c r="G563" s="131">
        <f>G564+G587+G729</f>
        <v>429245</v>
      </c>
    </row>
    <row r="564" spans="1:7" ht="25.5">
      <c r="A564" s="104" t="s">
        <v>149</v>
      </c>
      <c r="B564" s="14" t="s">
        <v>71</v>
      </c>
      <c r="C564" s="14" t="s">
        <v>72</v>
      </c>
      <c r="D564" s="10" t="s">
        <v>271</v>
      </c>
      <c r="E564" s="10"/>
      <c r="F564" s="122">
        <f>F565+F576</f>
        <v>96647</v>
      </c>
      <c r="G564" s="122"/>
    </row>
    <row r="565" spans="1:7" ht="38.25">
      <c r="A565" s="104" t="s">
        <v>570</v>
      </c>
      <c r="B565" s="14" t="s">
        <v>71</v>
      </c>
      <c r="C565" s="14" t="s">
        <v>72</v>
      </c>
      <c r="D565" s="105" t="s">
        <v>278</v>
      </c>
      <c r="E565" s="14"/>
      <c r="F565" s="123">
        <f>F566</f>
        <v>75681</v>
      </c>
      <c r="G565" s="123"/>
    </row>
    <row r="566" spans="1:7" ht="38.25">
      <c r="A566" s="77" t="s">
        <v>237</v>
      </c>
      <c r="B566" s="14" t="s">
        <v>71</v>
      </c>
      <c r="C566" s="14" t="s">
        <v>72</v>
      </c>
      <c r="D566" s="14" t="s">
        <v>279</v>
      </c>
      <c r="E566" s="14"/>
      <c r="F566" s="123">
        <f>F567+F570+F573</f>
        <v>75681</v>
      </c>
      <c r="G566" s="123"/>
    </row>
    <row r="567" spans="1:7" ht="25.5">
      <c r="A567" s="77" t="s">
        <v>300</v>
      </c>
      <c r="B567" s="14" t="s">
        <v>71</v>
      </c>
      <c r="C567" s="14" t="s">
        <v>72</v>
      </c>
      <c r="D567" s="14" t="s">
        <v>280</v>
      </c>
      <c r="E567" s="14"/>
      <c r="F567" s="123">
        <f>F568</f>
        <v>73229</v>
      </c>
      <c r="G567" s="123"/>
    </row>
    <row r="568" spans="1:7" ht="25.5">
      <c r="A568" s="89" t="s">
        <v>34</v>
      </c>
      <c r="B568" s="14" t="s">
        <v>71</v>
      </c>
      <c r="C568" s="14" t="s">
        <v>72</v>
      </c>
      <c r="D568" s="14" t="s">
        <v>280</v>
      </c>
      <c r="E568" s="14" t="s">
        <v>31</v>
      </c>
      <c r="F568" s="123">
        <f>F569</f>
        <v>73229</v>
      </c>
      <c r="G568" s="123"/>
    </row>
    <row r="569" spans="1:7" ht="12.75">
      <c r="A569" s="89" t="s">
        <v>43</v>
      </c>
      <c r="B569" s="14" t="s">
        <v>71</v>
      </c>
      <c r="C569" s="14" t="s">
        <v>72</v>
      </c>
      <c r="D569" s="14" t="s">
        <v>280</v>
      </c>
      <c r="E569" s="14" t="s">
        <v>32</v>
      </c>
      <c r="F569" s="123">
        <f>прил8!G840</f>
        <v>73229</v>
      </c>
      <c r="G569" s="123"/>
    </row>
    <row r="570" spans="1:7" ht="41.25" customHeight="1">
      <c r="A570" s="89" t="s">
        <v>770</v>
      </c>
      <c r="B570" s="14" t="s">
        <v>71</v>
      </c>
      <c r="C570" s="14" t="s">
        <v>72</v>
      </c>
      <c r="D570" s="10" t="s">
        <v>776</v>
      </c>
      <c r="E570" s="10"/>
      <c r="F570" s="122">
        <f>F571</f>
        <v>2281</v>
      </c>
      <c r="G570" s="123"/>
    </row>
    <row r="571" spans="1:7" ht="25.5">
      <c r="A571" s="89" t="s">
        <v>34</v>
      </c>
      <c r="B571" s="14" t="s">
        <v>71</v>
      </c>
      <c r="C571" s="14" t="s">
        <v>72</v>
      </c>
      <c r="D571" s="10" t="s">
        <v>776</v>
      </c>
      <c r="E571" s="10">
        <v>600</v>
      </c>
      <c r="F571" s="122">
        <f>F572</f>
        <v>2281</v>
      </c>
      <c r="G571" s="123"/>
    </row>
    <row r="572" spans="1:7" ht="12.75">
      <c r="A572" s="89" t="s">
        <v>43</v>
      </c>
      <c r="B572" s="14" t="s">
        <v>71</v>
      </c>
      <c r="C572" s="14" t="s">
        <v>72</v>
      </c>
      <c r="D572" s="10" t="s">
        <v>776</v>
      </c>
      <c r="E572" s="10">
        <v>610</v>
      </c>
      <c r="F572" s="122">
        <f>прил8!G843</f>
        <v>2281</v>
      </c>
      <c r="G572" s="123"/>
    </row>
    <row r="573" spans="1:7" ht="25.5">
      <c r="A573" s="89" t="s">
        <v>771</v>
      </c>
      <c r="B573" s="14" t="s">
        <v>71</v>
      </c>
      <c r="C573" s="14" t="s">
        <v>72</v>
      </c>
      <c r="D573" s="10" t="s">
        <v>777</v>
      </c>
      <c r="E573" s="10"/>
      <c r="F573" s="122">
        <f>F574</f>
        <v>171</v>
      </c>
      <c r="G573" s="123"/>
    </row>
    <row r="574" spans="1:7" ht="25.5">
      <c r="A574" s="89" t="s">
        <v>34</v>
      </c>
      <c r="B574" s="14" t="s">
        <v>71</v>
      </c>
      <c r="C574" s="14" t="s">
        <v>72</v>
      </c>
      <c r="D574" s="10" t="s">
        <v>777</v>
      </c>
      <c r="E574" s="10">
        <v>600</v>
      </c>
      <c r="F574" s="122">
        <f>F575</f>
        <v>171</v>
      </c>
      <c r="G574" s="123"/>
    </row>
    <row r="575" spans="1:7" ht="12.75">
      <c r="A575" s="89" t="s">
        <v>43</v>
      </c>
      <c r="B575" s="14" t="s">
        <v>71</v>
      </c>
      <c r="C575" s="14" t="s">
        <v>72</v>
      </c>
      <c r="D575" s="10" t="s">
        <v>777</v>
      </c>
      <c r="E575" s="10">
        <v>610</v>
      </c>
      <c r="F575" s="122">
        <f>прил8!G846</f>
        <v>171</v>
      </c>
      <c r="G575" s="123"/>
    </row>
    <row r="576" spans="1:7" ht="51">
      <c r="A576" s="104" t="s">
        <v>128</v>
      </c>
      <c r="B576" s="14" t="s">
        <v>71</v>
      </c>
      <c r="C576" s="14" t="s">
        <v>72</v>
      </c>
      <c r="D576" s="14" t="s">
        <v>287</v>
      </c>
      <c r="E576" s="14"/>
      <c r="F576" s="123">
        <f>F577</f>
        <v>20966</v>
      </c>
      <c r="G576" s="123"/>
    </row>
    <row r="577" spans="1:7" ht="51">
      <c r="A577" s="7" t="s">
        <v>565</v>
      </c>
      <c r="B577" s="14" t="s">
        <v>71</v>
      </c>
      <c r="C577" s="14" t="s">
        <v>72</v>
      </c>
      <c r="D577" s="14" t="s">
        <v>289</v>
      </c>
      <c r="E577" s="14"/>
      <c r="F577" s="123">
        <f>F578+F581+F584</f>
        <v>20966</v>
      </c>
      <c r="G577" s="123"/>
    </row>
    <row r="578" spans="1:7" ht="12.75">
      <c r="A578" s="7" t="s">
        <v>129</v>
      </c>
      <c r="B578" s="14" t="s">
        <v>71</v>
      </c>
      <c r="C578" s="14" t="s">
        <v>72</v>
      </c>
      <c r="D578" s="14" t="s">
        <v>288</v>
      </c>
      <c r="E578" s="14"/>
      <c r="F578" s="123">
        <f>F579</f>
        <v>1158</v>
      </c>
      <c r="G578" s="123"/>
    </row>
    <row r="579" spans="1:7" ht="25.5">
      <c r="A579" s="89" t="s">
        <v>34</v>
      </c>
      <c r="B579" s="14" t="s">
        <v>71</v>
      </c>
      <c r="C579" s="14" t="s">
        <v>72</v>
      </c>
      <c r="D579" s="14" t="s">
        <v>288</v>
      </c>
      <c r="E579" s="14" t="s">
        <v>31</v>
      </c>
      <c r="F579" s="123">
        <f>F580</f>
        <v>1158</v>
      </c>
      <c r="G579" s="123"/>
    </row>
    <row r="580" spans="1:7" ht="12.75">
      <c r="A580" s="89" t="s">
        <v>43</v>
      </c>
      <c r="B580" s="14" t="s">
        <v>71</v>
      </c>
      <c r="C580" s="14" t="s">
        <v>72</v>
      </c>
      <c r="D580" s="14" t="s">
        <v>288</v>
      </c>
      <c r="E580" s="14" t="s">
        <v>32</v>
      </c>
      <c r="F580" s="123">
        <f>прил8!G851</f>
        <v>1158</v>
      </c>
      <c r="G580" s="123"/>
    </row>
    <row r="581" spans="1:7" ht="38.25">
      <c r="A581" s="89" t="s">
        <v>292</v>
      </c>
      <c r="B581" s="14" t="s">
        <v>71</v>
      </c>
      <c r="C581" s="14" t="s">
        <v>72</v>
      </c>
      <c r="D581" s="105" t="s">
        <v>293</v>
      </c>
      <c r="E581" s="14"/>
      <c r="F581" s="123">
        <f>F582</f>
        <v>13866</v>
      </c>
      <c r="G581" s="123"/>
    </row>
    <row r="582" spans="1:7" ht="25.5">
      <c r="A582" s="89" t="s">
        <v>34</v>
      </c>
      <c r="B582" s="14" t="s">
        <v>71</v>
      </c>
      <c r="C582" s="14" t="s">
        <v>72</v>
      </c>
      <c r="D582" s="105" t="s">
        <v>293</v>
      </c>
      <c r="E582" s="14" t="s">
        <v>31</v>
      </c>
      <c r="F582" s="123">
        <f>F583</f>
        <v>13866</v>
      </c>
      <c r="G582" s="123"/>
    </row>
    <row r="583" spans="1:7" ht="12.75">
      <c r="A583" s="89" t="s">
        <v>43</v>
      </c>
      <c r="B583" s="14" t="s">
        <v>71</v>
      </c>
      <c r="C583" s="14" t="s">
        <v>72</v>
      </c>
      <c r="D583" s="105" t="s">
        <v>293</v>
      </c>
      <c r="E583" s="14" t="s">
        <v>32</v>
      </c>
      <c r="F583" s="123">
        <f>прил8!G854</f>
        <v>13866</v>
      </c>
      <c r="G583" s="123"/>
    </row>
    <row r="584" spans="1:7" ht="25.5">
      <c r="A584" s="89" t="s">
        <v>294</v>
      </c>
      <c r="B584" s="14" t="s">
        <v>71</v>
      </c>
      <c r="C584" s="14" t="s">
        <v>72</v>
      </c>
      <c r="D584" s="54" t="s">
        <v>295</v>
      </c>
      <c r="E584" s="54"/>
      <c r="F584" s="123">
        <f>F585</f>
        <v>5942</v>
      </c>
      <c r="G584" s="123"/>
    </row>
    <row r="585" spans="1:7" ht="25.5">
      <c r="A585" s="89" t="s">
        <v>34</v>
      </c>
      <c r="B585" s="14" t="s">
        <v>71</v>
      </c>
      <c r="C585" s="14" t="s">
        <v>72</v>
      </c>
      <c r="D585" s="54" t="s">
        <v>295</v>
      </c>
      <c r="E585" s="54" t="s">
        <v>31</v>
      </c>
      <c r="F585" s="123">
        <f>F586</f>
        <v>5942</v>
      </c>
      <c r="G585" s="123"/>
    </row>
    <row r="586" spans="1:7" ht="12.75">
      <c r="A586" s="89" t="s">
        <v>43</v>
      </c>
      <c r="B586" s="14" t="s">
        <v>71</v>
      </c>
      <c r="C586" s="14" t="s">
        <v>72</v>
      </c>
      <c r="D586" s="54" t="s">
        <v>295</v>
      </c>
      <c r="E586" s="54" t="s">
        <v>32</v>
      </c>
      <c r="F586" s="123">
        <f>прил8!G857</f>
        <v>5942</v>
      </c>
      <c r="G586" s="123">
        <f>прил8!H857</f>
        <v>0</v>
      </c>
    </row>
    <row r="587" spans="1:7" ht="38.25">
      <c r="A587" s="104" t="s">
        <v>170</v>
      </c>
      <c r="B587" s="14" t="s">
        <v>71</v>
      </c>
      <c r="C587" s="14" t="s">
        <v>72</v>
      </c>
      <c r="D587" s="14" t="s">
        <v>352</v>
      </c>
      <c r="E587" s="14"/>
      <c r="F587" s="123">
        <f>F588+F693</f>
        <v>910138</v>
      </c>
      <c r="G587" s="123">
        <f>G588+G693</f>
        <v>429245</v>
      </c>
    </row>
    <row r="588" spans="1:7" ht="12.75">
      <c r="A588" s="104" t="s">
        <v>171</v>
      </c>
      <c r="B588" s="14" t="s">
        <v>71</v>
      </c>
      <c r="C588" s="14" t="s">
        <v>72</v>
      </c>
      <c r="D588" s="10" t="s">
        <v>367</v>
      </c>
      <c r="E588" s="10"/>
      <c r="F588" s="122">
        <f>F589+F652+F659+F666+F689</f>
        <v>861575</v>
      </c>
      <c r="G588" s="122">
        <f>G589+G652+G659+G666</f>
        <v>429245</v>
      </c>
    </row>
    <row r="589" spans="1:7" ht="25.5">
      <c r="A589" s="158" t="s">
        <v>228</v>
      </c>
      <c r="B589" s="14" t="s">
        <v>71</v>
      </c>
      <c r="C589" s="14" t="s">
        <v>72</v>
      </c>
      <c r="D589" s="10" t="s">
        <v>368</v>
      </c>
      <c r="E589" s="10"/>
      <c r="F589" s="122">
        <f>F590+F599+F604+F643+F617+F624+F632+F638+F646+F609+F629+F649+F635</f>
        <v>526571</v>
      </c>
      <c r="G589" s="122">
        <f>G590+G599+G604+G643+G617+G624+G632+G638+G646+G609+G614+G649</f>
        <v>409911</v>
      </c>
    </row>
    <row r="590" spans="1:7" ht="25.5">
      <c r="A590" s="77" t="s">
        <v>300</v>
      </c>
      <c r="B590" s="14" t="s">
        <v>71</v>
      </c>
      <c r="C590" s="14" t="s">
        <v>72</v>
      </c>
      <c r="D590" s="10" t="s">
        <v>369</v>
      </c>
      <c r="E590" s="10"/>
      <c r="F590" s="122">
        <f>F597+F591+F593+F595</f>
        <v>87660</v>
      </c>
      <c r="G590" s="122"/>
    </row>
    <row r="591" spans="1:7" ht="51">
      <c r="A591" s="47" t="s">
        <v>50</v>
      </c>
      <c r="B591" s="14" t="s">
        <v>71</v>
      </c>
      <c r="C591" s="14" t="s">
        <v>72</v>
      </c>
      <c r="D591" s="10" t="s">
        <v>369</v>
      </c>
      <c r="E591" s="10">
        <v>100</v>
      </c>
      <c r="F591" s="122">
        <f>F592</f>
        <v>10</v>
      </c>
      <c r="G591" s="122"/>
    </row>
    <row r="592" spans="1:7" ht="12.75">
      <c r="A592" s="47" t="s">
        <v>33</v>
      </c>
      <c r="B592" s="14" t="s">
        <v>71</v>
      </c>
      <c r="C592" s="14" t="s">
        <v>72</v>
      </c>
      <c r="D592" s="10" t="s">
        <v>369</v>
      </c>
      <c r="E592" s="10">
        <v>110</v>
      </c>
      <c r="F592" s="122">
        <f>прил8!G616</f>
        <v>10</v>
      </c>
      <c r="G592" s="122"/>
    </row>
    <row r="593" spans="1:7" ht="25.5">
      <c r="A593" s="22" t="s">
        <v>727</v>
      </c>
      <c r="B593" s="14" t="s">
        <v>71</v>
      </c>
      <c r="C593" s="14" t="s">
        <v>72</v>
      </c>
      <c r="D593" s="10" t="s">
        <v>369</v>
      </c>
      <c r="E593" s="12">
        <v>200</v>
      </c>
      <c r="F593" s="120">
        <f>F594</f>
        <v>11069</v>
      </c>
      <c r="G593" s="120"/>
    </row>
    <row r="594" spans="1:7" ht="25.5">
      <c r="A594" s="64" t="s">
        <v>55</v>
      </c>
      <c r="B594" s="14" t="s">
        <v>71</v>
      </c>
      <c r="C594" s="14" t="s">
        <v>72</v>
      </c>
      <c r="D594" s="10" t="s">
        <v>369</v>
      </c>
      <c r="E594" s="12">
        <v>240</v>
      </c>
      <c r="F594" s="120">
        <f>прил8!G618</f>
        <v>11069</v>
      </c>
      <c r="G594" s="120"/>
    </row>
    <row r="595" spans="1:7" ht="25.5">
      <c r="A595" s="89" t="s">
        <v>34</v>
      </c>
      <c r="B595" s="14" t="s">
        <v>71</v>
      </c>
      <c r="C595" s="19" t="s">
        <v>72</v>
      </c>
      <c r="D595" s="10" t="s">
        <v>369</v>
      </c>
      <c r="E595" s="12">
        <v>600</v>
      </c>
      <c r="F595" s="120">
        <f>F596</f>
        <v>75804</v>
      </c>
      <c r="G595" s="120"/>
    </row>
    <row r="596" spans="1:7" ht="12.75">
      <c r="A596" s="89" t="s">
        <v>43</v>
      </c>
      <c r="B596" s="14" t="s">
        <v>71</v>
      </c>
      <c r="C596" s="19" t="s">
        <v>72</v>
      </c>
      <c r="D596" s="10" t="s">
        <v>369</v>
      </c>
      <c r="E596" s="12">
        <v>610</v>
      </c>
      <c r="F596" s="120">
        <f>прил8!G620</f>
        <v>75804</v>
      </c>
      <c r="G596" s="120"/>
    </row>
    <row r="597" spans="1:7" ht="12.75">
      <c r="A597" s="47" t="s">
        <v>56</v>
      </c>
      <c r="B597" s="14" t="s">
        <v>71</v>
      </c>
      <c r="C597" s="14" t="s">
        <v>72</v>
      </c>
      <c r="D597" s="10" t="s">
        <v>369</v>
      </c>
      <c r="E597" s="10">
        <v>800</v>
      </c>
      <c r="F597" s="122">
        <f>F598</f>
        <v>777</v>
      </c>
      <c r="G597" s="122"/>
    </row>
    <row r="598" spans="1:7" ht="12.75">
      <c r="A598" s="47" t="s">
        <v>57</v>
      </c>
      <c r="B598" s="14" t="s">
        <v>71</v>
      </c>
      <c r="C598" s="14" t="s">
        <v>72</v>
      </c>
      <c r="D598" s="10" t="s">
        <v>369</v>
      </c>
      <c r="E598" s="10">
        <v>850</v>
      </c>
      <c r="F598" s="122">
        <f>прил8!G622</f>
        <v>777</v>
      </c>
      <c r="G598" s="122"/>
    </row>
    <row r="599" spans="1:7" ht="12.75">
      <c r="A599" s="89" t="s">
        <v>129</v>
      </c>
      <c r="B599" s="14" t="s">
        <v>71</v>
      </c>
      <c r="C599" s="14" t="s">
        <v>72</v>
      </c>
      <c r="D599" s="10" t="s">
        <v>370</v>
      </c>
      <c r="E599" s="10"/>
      <c r="F599" s="122">
        <f>F602+F600</f>
        <v>2110</v>
      </c>
      <c r="G599" s="122"/>
    </row>
    <row r="600" spans="1:7" ht="25.5">
      <c r="A600" s="22" t="s">
        <v>727</v>
      </c>
      <c r="B600" s="14" t="s">
        <v>71</v>
      </c>
      <c r="C600" s="14" t="s">
        <v>72</v>
      </c>
      <c r="D600" s="10" t="s">
        <v>370</v>
      </c>
      <c r="E600" s="10">
        <v>200</v>
      </c>
      <c r="F600" s="122">
        <f>F601</f>
        <v>100</v>
      </c>
      <c r="G600" s="122"/>
    </row>
    <row r="601" spans="1:7" ht="25.5">
      <c r="A601" s="64" t="s">
        <v>55</v>
      </c>
      <c r="B601" s="14" t="s">
        <v>71</v>
      </c>
      <c r="C601" s="14" t="s">
        <v>72</v>
      </c>
      <c r="D601" s="10" t="s">
        <v>370</v>
      </c>
      <c r="E601" s="10">
        <v>240</v>
      </c>
      <c r="F601" s="122">
        <f>прил8!G625</f>
        <v>100</v>
      </c>
      <c r="G601" s="122"/>
    </row>
    <row r="602" spans="1:7" ht="25.5">
      <c r="A602" s="89" t="s">
        <v>34</v>
      </c>
      <c r="B602" s="14" t="s">
        <v>71</v>
      </c>
      <c r="C602" s="14" t="s">
        <v>72</v>
      </c>
      <c r="D602" s="10" t="s">
        <v>370</v>
      </c>
      <c r="E602" s="10">
        <v>600</v>
      </c>
      <c r="F602" s="122">
        <f>F603</f>
        <v>2010</v>
      </c>
      <c r="G602" s="122"/>
    </row>
    <row r="603" spans="1:7" ht="12.75">
      <c r="A603" s="89" t="s">
        <v>43</v>
      </c>
      <c r="B603" s="14" t="s">
        <v>71</v>
      </c>
      <c r="C603" s="14" t="s">
        <v>72</v>
      </c>
      <c r="D603" s="10" t="s">
        <v>370</v>
      </c>
      <c r="E603" s="10">
        <v>610</v>
      </c>
      <c r="F603" s="122">
        <f>прил8!G627</f>
        <v>2010</v>
      </c>
      <c r="G603" s="122"/>
    </row>
    <row r="604" spans="1:7" ht="38.25">
      <c r="A604" s="89" t="s">
        <v>372</v>
      </c>
      <c r="B604" s="14" t="s">
        <v>71</v>
      </c>
      <c r="C604" s="14" t="s">
        <v>72</v>
      </c>
      <c r="D604" s="10" t="s">
        <v>371</v>
      </c>
      <c r="E604" s="10"/>
      <c r="F604" s="122">
        <f>F607+F605</f>
        <v>5993</v>
      </c>
      <c r="G604" s="122"/>
    </row>
    <row r="605" spans="1:7" ht="25.5">
      <c r="A605" s="22" t="s">
        <v>727</v>
      </c>
      <c r="B605" s="14" t="s">
        <v>71</v>
      </c>
      <c r="C605" s="14" t="s">
        <v>72</v>
      </c>
      <c r="D605" s="10" t="s">
        <v>371</v>
      </c>
      <c r="E605" s="10">
        <v>200</v>
      </c>
      <c r="F605" s="122">
        <f>F606</f>
        <v>500</v>
      </c>
      <c r="G605" s="122"/>
    </row>
    <row r="606" spans="1:7" ht="25.5">
      <c r="A606" s="64" t="s">
        <v>55</v>
      </c>
      <c r="B606" s="14" t="s">
        <v>71</v>
      </c>
      <c r="C606" s="14" t="s">
        <v>72</v>
      </c>
      <c r="D606" s="10" t="s">
        <v>371</v>
      </c>
      <c r="E606" s="10">
        <v>243</v>
      </c>
      <c r="F606" s="122">
        <f>прил8!G630</f>
        <v>500</v>
      </c>
      <c r="G606" s="122"/>
    </row>
    <row r="607" spans="1:7" ht="25.5">
      <c r="A607" s="89" t="s">
        <v>34</v>
      </c>
      <c r="B607" s="14" t="s">
        <v>71</v>
      </c>
      <c r="C607" s="14" t="s">
        <v>72</v>
      </c>
      <c r="D607" s="10" t="s">
        <v>371</v>
      </c>
      <c r="E607" s="10">
        <v>600</v>
      </c>
      <c r="F607" s="122">
        <f>F608</f>
        <v>5493</v>
      </c>
      <c r="G607" s="122"/>
    </row>
    <row r="608" spans="1:7" ht="12.75">
      <c r="A608" s="89" t="s">
        <v>43</v>
      </c>
      <c r="B608" s="14" t="s">
        <v>71</v>
      </c>
      <c r="C608" s="14" t="s">
        <v>72</v>
      </c>
      <c r="D608" s="10" t="s">
        <v>371</v>
      </c>
      <c r="E608" s="10">
        <v>610</v>
      </c>
      <c r="F608" s="122">
        <f>прил8!G632</f>
        <v>5493</v>
      </c>
      <c r="G608" s="122"/>
    </row>
    <row r="609" spans="1:7" ht="38.25">
      <c r="A609" s="205" t="s">
        <v>700</v>
      </c>
      <c r="B609" s="14" t="s">
        <v>71</v>
      </c>
      <c r="C609" s="14" t="s">
        <v>72</v>
      </c>
      <c r="D609" s="10" t="s">
        <v>701</v>
      </c>
      <c r="E609" s="14"/>
      <c r="F609" s="122">
        <f>F612+F610</f>
        <v>263</v>
      </c>
      <c r="G609" s="122"/>
    </row>
    <row r="610" spans="1:7" ht="25.5">
      <c r="A610" s="22" t="s">
        <v>727</v>
      </c>
      <c r="B610" s="14" t="s">
        <v>71</v>
      </c>
      <c r="C610" s="14" t="s">
        <v>72</v>
      </c>
      <c r="D610" s="10" t="s">
        <v>701</v>
      </c>
      <c r="E610" s="10">
        <v>200</v>
      </c>
      <c r="F610" s="122">
        <f>F611</f>
        <v>15</v>
      </c>
      <c r="G610" s="122"/>
    </row>
    <row r="611" spans="1:7" ht="25.5">
      <c r="A611" s="47" t="s">
        <v>55</v>
      </c>
      <c r="B611" s="14" t="s">
        <v>71</v>
      </c>
      <c r="C611" s="14" t="s">
        <v>72</v>
      </c>
      <c r="D611" s="10" t="s">
        <v>701</v>
      </c>
      <c r="E611" s="10">
        <v>240</v>
      </c>
      <c r="F611" s="122">
        <f>прил8!G635</f>
        <v>15</v>
      </c>
      <c r="G611" s="122"/>
    </row>
    <row r="612" spans="1:7" ht="25.5">
      <c r="A612" s="89" t="s">
        <v>34</v>
      </c>
      <c r="B612" s="14" t="s">
        <v>71</v>
      </c>
      <c r="C612" s="14" t="s">
        <v>72</v>
      </c>
      <c r="D612" s="10" t="s">
        <v>701</v>
      </c>
      <c r="E612" s="10">
        <v>600</v>
      </c>
      <c r="F612" s="122">
        <f>F613</f>
        <v>248</v>
      </c>
      <c r="G612" s="122"/>
    </row>
    <row r="613" spans="1:7" ht="12.75">
      <c r="A613" s="89" t="s">
        <v>43</v>
      </c>
      <c r="B613" s="14" t="s">
        <v>71</v>
      </c>
      <c r="C613" s="14" t="s">
        <v>72</v>
      </c>
      <c r="D613" s="10" t="s">
        <v>701</v>
      </c>
      <c r="E613" s="10">
        <v>610</v>
      </c>
      <c r="F613" s="122">
        <f>прил8!G637</f>
        <v>248</v>
      </c>
      <c r="G613" s="122"/>
    </row>
    <row r="614" spans="1:7" ht="38.25">
      <c r="A614" s="203" t="s">
        <v>702</v>
      </c>
      <c r="B614" s="14" t="s">
        <v>71</v>
      </c>
      <c r="C614" s="14" t="s">
        <v>72</v>
      </c>
      <c r="D614" s="10" t="s">
        <v>703</v>
      </c>
      <c r="E614" s="10"/>
      <c r="F614" s="122">
        <f>F615</f>
        <v>1350</v>
      </c>
      <c r="G614" s="122"/>
    </row>
    <row r="615" spans="1:7" ht="25.5">
      <c r="A615" s="89" t="s">
        <v>34</v>
      </c>
      <c r="B615" s="14" t="s">
        <v>71</v>
      </c>
      <c r="C615" s="14" t="s">
        <v>72</v>
      </c>
      <c r="D615" s="10" t="s">
        <v>703</v>
      </c>
      <c r="E615" s="10">
        <v>600</v>
      </c>
      <c r="F615" s="122">
        <f>F616</f>
        <v>1350</v>
      </c>
      <c r="G615" s="122"/>
    </row>
    <row r="616" spans="1:7" ht="12.75">
      <c r="A616" s="89" t="s">
        <v>43</v>
      </c>
      <c r="B616" s="14" t="s">
        <v>71</v>
      </c>
      <c r="C616" s="14" t="s">
        <v>72</v>
      </c>
      <c r="D616" s="10" t="s">
        <v>703</v>
      </c>
      <c r="E616" s="10">
        <v>610</v>
      </c>
      <c r="F616" s="122">
        <f>прил8!G652</f>
        <v>1350</v>
      </c>
      <c r="G616" s="122"/>
    </row>
    <row r="617" spans="1:7" ht="114.75">
      <c r="A617" s="7" t="s">
        <v>381</v>
      </c>
      <c r="B617" s="14" t="s">
        <v>71</v>
      </c>
      <c r="C617" s="14" t="s">
        <v>72</v>
      </c>
      <c r="D617" s="16" t="s">
        <v>380</v>
      </c>
      <c r="E617" s="14"/>
      <c r="F617" s="93">
        <f>F618+F620+F622</f>
        <v>408009</v>
      </c>
      <c r="G617" s="93">
        <f>G618+G620+G622</f>
        <v>408009</v>
      </c>
    </row>
    <row r="618" spans="1:7" ht="51">
      <c r="A618" s="47" t="s">
        <v>50</v>
      </c>
      <c r="B618" s="14" t="s">
        <v>71</v>
      </c>
      <c r="C618" s="14" t="s">
        <v>72</v>
      </c>
      <c r="D618" s="16" t="s">
        <v>380</v>
      </c>
      <c r="E618" s="14" t="s">
        <v>49</v>
      </c>
      <c r="F618" s="93">
        <f>F619</f>
        <v>44432</v>
      </c>
      <c r="G618" s="93">
        <f>G619</f>
        <v>44432</v>
      </c>
    </row>
    <row r="619" spans="1:7" ht="12.75">
      <c r="A619" s="47" t="s">
        <v>33</v>
      </c>
      <c r="B619" s="14" t="s">
        <v>71</v>
      </c>
      <c r="C619" s="14" t="s">
        <v>72</v>
      </c>
      <c r="D619" s="16" t="s">
        <v>380</v>
      </c>
      <c r="E619" s="14" t="s">
        <v>113</v>
      </c>
      <c r="F619" s="93">
        <f>прил8!G640</f>
        <v>44432</v>
      </c>
      <c r="G619" s="93">
        <f>F619</f>
        <v>44432</v>
      </c>
    </row>
    <row r="620" spans="1:7" ht="25.5">
      <c r="A620" s="22" t="s">
        <v>727</v>
      </c>
      <c r="B620" s="14" t="s">
        <v>71</v>
      </c>
      <c r="C620" s="14" t="s">
        <v>72</v>
      </c>
      <c r="D620" s="16" t="s">
        <v>380</v>
      </c>
      <c r="E620" s="14" t="s">
        <v>52</v>
      </c>
      <c r="F620" s="93">
        <f>F621</f>
        <v>245</v>
      </c>
      <c r="G620" s="93">
        <f>G621</f>
        <v>245</v>
      </c>
    </row>
    <row r="621" spans="1:7" ht="25.5">
      <c r="A621" s="47" t="s">
        <v>55</v>
      </c>
      <c r="B621" s="14" t="s">
        <v>71</v>
      </c>
      <c r="C621" s="14" t="s">
        <v>72</v>
      </c>
      <c r="D621" s="16" t="s">
        <v>380</v>
      </c>
      <c r="E621" s="14" t="s">
        <v>98</v>
      </c>
      <c r="F621" s="93">
        <f>прил8!G642</f>
        <v>245</v>
      </c>
      <c r="G621" s="93">
        <f>F621</f>
        <v>245</v>
      </c>
    </row>
    <row r="622" spans="1:7" ht="25.5">
      <c r="A622" s="47" t="s">
        <v>34</v>
      </c>
      <c r="B622" s="14" t="s">
        <v>71</v>
      </c>
      <c r="C622" s="14" t="s">
        <v>72</v>
      </c>
      <c r="D622" s="16" t="s">
        <v>380</v>
      </c>
      <c r="E622" s="14" t="s">
        <v>31</v>
      </c>
      <c r="F622" s="143">
        <f>F623</f>
        <v>363332</v>
      </c>
      <c r="G622" s="143">
        <f>G623</f>
        <v>363332</v>
      </c>
    </row>
    <row r="623" spans="1:7" ht="12.75">
      <c r="A623" s="47" t="s">
        <v>35</v>
      </c>
      <c r="B623" s="14" t="s">
        <v>71</v>
      </c>
      <c r="C623" s="14" t="s">
        <v>72</v>
      </c>
      <c r="D623" s="16" t="s">
        <v>380</v>
      </c>
      <c r="E623" s="14" t="s">
        <v>32</v>
      </c>
      <c r="F623" s="144">
        <f>прил8!G644</f>
        <v>363332</v>
      </c>
      <c r="G623" s="93">
        <f>F623</f>
        <v>363332</v>
      </c>
    </row>
    <row r="624" spans="1:7" ht="38.25">
      <c r="A624" s="7" t="s">
        <v>383</v>
      </c>
      <c r="B624" s="14" t="s">
        <v>71</v>
      </c>
      <c r="C624" s="14" t="s">
        <v>72</v>
      </c>
      <c r="D624" s="14" t="s">
        <v>382</v>
      </c>
      <c r="E624" s="14"/>
      <c r="F624" s="93">
        <f>F627+F625</f>
        <v>1902</v>
      </c>
      <c r="G624" s="93">
        <f>G627+G625</f>
        <v>1902</v>
      </c>
    </row>
    <row r="625" spans="1:7" ht="51">
      <c r="A625" s="47" t="s">
        <v>50</v>
      </c>
      <c r="B625" s="14" t="s">
        <v>71</v>
      </c>
      <c r="C625" s="14" t="s">
        <v>72</v>
      </c>
      <c r="D625" s="14" t="s">
        <v>382</v>
      </c>
      <c r="E625" s="14" t="s">
        <v>49</v>
      </c>
      <c r="F625" s="93">
        <f>F626</f>
        <v>156.3</v>
      </c>
      <c r="G625" s="93">
        <f>G626</f>
        <v>156.3</v>
      </c>
    </row>
    <row r="626" spans="1:7" ht="12.75">
      <c r="A626" s="47" t="s">
        <v>33</v>
      </c>
      <c r="B626" s="14" t="s">
        <v>71</v>
      </c>
      <c r="C626" s="14" t="s">
        <v>72</v>
      </c>
      <c r="D626" s="14" t="s">
        <v>382</v>
      </c>
      <c r="E626" s="14" t="s">
        <v>113</v>
      </c>
      <c r="F626" s="93">
        <f>прил8!G647</f>
        <v>156.3</v>
      </c>
      <c r="G626" s="93">
        <f>F626</f>
        <v>156.3</v>
      </c>
    </row>
    <row r="627" spans="1:7" ht="25.5">
      <c r="A627" s="47" t="s">
        <v>34</v>
      </c>
      <c r="B627" s="14" t="s">
        <v>71</v>
      </c>
      <c r="C627" s="14" t="s">
        <v>72</v>
      </c>
      <c r="D627" s="14" t="s">
        <v>382</v>
      </c>
      <c r="E627" s="14" t="s">
        <v>31</v>
      </c>
      <c r="F627" s="123">
        <f>F628</f>
        <v>1745.7</v>
      </c>
      <c r="G627" s="123">
        <f>G628</f>
        <v>1745.7</v>
      </c>
    </row>
    <row r="628" spans="1:7" ht="12.75">
      <c r="A628" s="47" t="s">
        <v>35</v>
      </c>
      <c r="B628" s="14" t="s">
        <v>71</v>
      </c>
      <c r="C628" s="14" t="s">
        <v>72</v>
      </c>
      <c r="D628" s="14" t="s">
        <v>382</v>
      </c>
      <c r="E628" s="14" t="s">
        <v>32</v>
      </c>
      <c r="F628" s="123">
        <f>прил8!G649</f>
        <v>1745.7</v>
      </c>
      <c r="G628" s="93">
        <f>F628</f>
        <v>1745.7</v>
      </c>
    </row>
    <row r="629" spans="1:7" ht="38.25">
      <c r="A629" s="205" t="s">
        <v>702</v>
      </c>
      <c r="B629" s="14" t="s">
        <v>71</v>
      </c>
      <c r="C629" s="14" t="s">
        <v>72</v>
      </c>
      <c r="D629" s="10" t="s">
        <v>703</v>
      </c>
      <c r="E629" s="10"/>
      <c r="F629" s="122">
        <f>F630</f>
        <v>1350</v>
      </c>
      <c r="G629" s="123"/>
    </row>
    <row r="630" spans="1:7" ht="25.5">
      <c r="A630" s="89" t="s">
        <v>34</v>
      </c>
      <c r="B630" s="14" t="s">
        <v>71</v>
      </c>
      <c r="C630" s="14" t="s">
        <v>72</v>
      </c>
      <c r="D630" s="10" t="s">
        <v>703</v>
      </c>
      <c r="E630" s="10">
        <v>600</v>
      </c>
      <c r="F630" s="122">
        <f>F631</f>
        <v>1350</v>
      </c>
      <c r="G630" s="123"/>
    </row>
    <row r="631" spans="1:7" ht="12.75">
      <c r="A631" s="89" t="s">
        <v>43</v>
      </c>
      <c r="B631" s="14" t="s">
        <v>71</v>
      </c>
      <c r="C631" s="14" t="s">
        <v>72</v>
      </c>
      <c r="D631" s="10" t="s">
        <v>703</v>
      </c>
      <c r="E631" s="10">
        <v>610</v>
      </c>
      <c r="F631" s="122">
        <f>прил8!G652</f>
        <v>1350</v>
      </c>
      <c r="G631" s="123"/>
    </row>
    <row r="632" spans="1:7" ht="38.25">
      <c r="A632" s="47" t="s">
        <v>190</v>
      </c>
      <c r="B632" s="14" t="s">
        <v>71</v>
      </c>
      <c r="C632" s="14" t="s">
        <v>72</v>
      </c>
      <c r="D632" s="14" t="s">
        <v>384</v>
      </c>
      <c r="E632" s="14"/>
      <c r="F632" s="123">
        <f>F633</f>
        <v>8344</v>
      </c>
      <c r="G632" s="123"/>
    </row>
    <row r="633" spans="1:7" ht="25.5">
      <c r="A633" s="47" t="s">
        <v>34</v>
      </c>
      <c r="B633" s="14" t="s">
        <v>71</v>
      </c>
      <c r="C633" s="14" t="s">
        <v>72</v>
      </c>
      <c r="D633" s="14" t="s">
        <v>384</v>
      </c>
      <c r="E633" s="14" t="s">
        <v>31</v>
      </c>
      <c r="F633" s="123">
        <f>F634</f>
        <v>8344</v>
      </c>
      <c r="G633" s="123"/>
    </row>
    <row r="634" spans="1:7" ht="12.75">
      <c r="A634" s="47" t="s">
        <v>35</v>
      </c>
      <c r="B634" s="14" t="s">
        <v>71</v>
      </c>
      <c r="C634" s="14" t="s">
        <v>72</v>
      </c>
      <c r="D634" s="14" t="s">
        <v>384</v>
      </c>
      <c r="E634" s="14" t="s">
        <v>32</v>
      </c>
      <c r="F634" s="123">
        <f>прил8!G655</f>
        <v>8344</v>
      </c>
      <c r="G634" s="123"/>
    </row>
    <row r="635" spans="1:7" ht="38.25">
      <c r="A635" s="89" t="s">
        <v>755</v>
      </c>
      <c r="B635" s="14" t="s">
        <v>71</v>
      </c>
      <c r="C635" s="14" t="s">
        <v>72</v>
      </c>
      <c r="D635" s="10" t="s">
        <v>754</v>
      </c>
      <c r="E635" s="10"/>
      <c r="F635" s="122">
        <f>F636</f>
        <v>1229</v>
      </c>
      <c r="G635" s="123"/>
    </row>
    <row r="636" spans="1:7" ht="25.5">
      <c r="A636" s="89" t="s">
        <v>34</v>
      </c>
      <c r="B636" s="14" t="s">
        <v>71</v>
      </c>
      <c r="C636" s="14" t="s">
        <v>72</v>
      </c>
      <c r="D636" s="10" t="s">
        <v>754</v>
      </c>
      <c r="E636" s="10">
        <v>600</v>
      </c>
      <c r="F636" s="122">
        <f>F637</f>
        <v>1229</v>
      </c>
      <c r="G636" s="123"/>
    </row>
    <row r="637" spans="1:7" ht="12.75">
      <c r="A637" s="89" t="s">
        <v>43</v>
      </c>
      <c r="B637" s="14" t="s">
        <v>71</v>
      </c>
      <c r="C637" s="14" t="s">
        <v>72</v>
      </c>
      <c r="D637" s="10" t="s">
        <v>754</v>
      </c>
      <c r="E637" s="10">
        <v>610</v>
      </c>
      <c r="F637" s="122">
        <f>прил8!G658</f>
        <v>1229</v>
      </c>
      <c r="G637" s="123"/>
    </row>
    <row r="638" spans="1:7" ht="25.5">
      <c r="A638" s="158" t="s">
        <v>728</v>
      </c>
      <c r="B638" s="14" t="s">
        <v>71</v>
      </c>
      <c r="C638" s="14" t="s">
        <v>72</v>
      </c>
      <c r="D638" s="10" t="s">
        <v>718</v>
      </c>
      <c r="E638" s="10"/>
      <c r="F638" s="122">
        <f>F641+F639</f>
        <v>720</v>
      </c>
      <c r="G638" s="122"/>
    </row>
    <row r="639" spans="1:7" ht="25.5">
      <c r="A639" s="22" t="s">
        <v>727</v>
      </c>
      <c r="B639" s="14" t="s">
        <v>71</v>
      </c>
      <c r="C639" s="14" t="s">
        <v>72</v>
      </c>
      <c r="D639" s="10" t="s">
        <v>718</v>
      </c>
      <c r="E639" s="10">
        <v>200</v>
      </c>
      <c r="F639" s="122">
        <f>F640</f>
        <v>29</v>
      </c>
      <c r="G639" s="122"/>
    </row>
    <row r="640" spans="1:7" ht="25.5">
      <c r="A640" s="47" t="s">
        <v>55</v>
      </c>
      <c r="B640" s="14" t="s">
        <v>71</v>
      </c>
      <c r="C640" s="14" t="s">
        <v>72</v>
      </c>
      <c r="D640" s="10" t="s">
        <v>718</v>
      </c>
      <c r="E640" s="10">
        <v>240</v>
      </c>
      <c r="F640" s="122">
        <f>прил8!G661</f>
        <v>29</v>
      </c>
      <c r="G640" s="122"/>
    </row>
    <row r="641" spans="1:7" ht="25.5">
      <c r="A641" s="89" t="s">
        <v>34</v>
      </c>
      <c r="B641" s="14" t="s">
        <v>71</v>
      </c>
      <c r="C641" s="14" t="s">
        <v>72</v>
      </c>
      <c r="D641" s="10" t="s">
        <v>718</v>
      </c>
      <c r="E641" s="10">
        <v>600</v>
      </c>
      <c r="F641" s="122">
        <f>F642</f>
        <v>691</v>
      </c>
      <c r="G641" s="122"/>
    </row>
    <row r="642" spans="1:7" ht="12.75">
      <c r="A642" s="89" t="s">
        <v>43</v>
      </c>
      <c r="B642" s="14" t="s">
        <v>71</v>
      </c>
      <c r="C642" s="14" t="s">
        <v>72</v>
      </c>
      <c r="D642" s="10" t="s">
        <v>718</v>
      </c>
      <c r="E642" s="10">
        <v>610</v>
      </c>
      <c r="F642" s="122">
        <f>прил8!G663</f>
        <v>691</v>
      </c>
      <c r="G642" s="122"/>
    </row>
    <row r="643" spans="1:7" ht="25.5">
      <c r="A643" s="89" t="s">
        <v>131</v>
      </c>
      <c r="B643" s="14" t="s">
        <v>71</v>
      </c>
      <c r="C643" s="14" t="s">
        <v>72</v>
      </c>
      <c r="D643" s="10" t="s">
        <v>373</v>
      </c>
      <c r="E643" s="10"/>
      <c r="F643" s="122">
        <f>F644</f>
        <v>340</v>
      </c>
      <c r="G643" s="122"/>
    </row>
    <row r="644" spans="1:7" ht="25.5">
      <c r="A644" s="89" t="s">
        <v>34</v>
      </c>
      <c r="B644" s="14" t="s">
        <v>71</v>
      </c>
      <c r="C644" s="14" t="s">
        <v>72</v>
      </c>
      <c r="D644" s="10" t="s">
        <v>373</v>
      </c>
      <c r="E644" s="10">
        <v>600</v>
      </c>
      <c r="F644" s="122">
        <f>F645</f>
        <v>340</v>
      </c>
      <c r="G644" s="122"/>
    </row>
    <row r="645" spans="1:7" ht="12.75">
      <c r="A645" s="89" t="s">
        <v>43</v>
      </c>
      <c r="B645" s="14" t="s">
        <v>71</v>
      </c>
      <c r="C645" s="14" t="s">
        <v>72</v>
      </c>
      <c r="D645" s="10" t="s">
        <v>373</v>
      </c>
      <c r="E645" s="10">
        <v>610</v>
      </c>
      <c r="F645" s="122">
        <f>прил8!G666</f>
        <v>340</v>
      </c>
      <c r="G645" s="122"/>
    </row>
    <row r="646" spans="1:7" ht="12.75">
      <c r="A646" s="89" t="s">
        <v>132</v>
      </c>
      <c r="B646" s="14" t="s">
        <v>71</v>
      </c>
      <c r="C646" s="14" t="s">
        <v>72</v>
      </c>
      <c r="D646" s="10" t="s">
        <v>374</v>
      </c>
      <c r="E646" s="10"/>
      <c r="F646" s="122">
        <f>F647</f>
        <v>8344</v>
      </c>
      <c r="G646" s="122"/>
    </row>
    <row r="647" spans="1:7" ht="25.5">
      <c r="A647" s="89" t="s">
        <v>34</v>
      </c>
      <c r="B647" s="14" t="s">
        <v>71</v>
      </c>
      <c r="C647" s="14" t="s">
        <v>72</v>
      </c>
      <c r="D647" s="10" t="s">
        <v>374</v>
      </c>
      <c r="E647" s="10">
        <v>600</v>
      </c>
      <c r="F647" s="122">
        <f>F648</f>
        <v>8344</v>
      </c>
      <c r="G647" s="122"/>
    </row>
    <row r="648" spans="1:7" ht="12.75">
      <c r="A648" s="89" t="s">
        <v>43</v>
      </c>
      <c r="B648" s="14" t="s">
        <v>71</v>
      </c>
      <c r="C648" s="14" t="s">
        <v>72</v>
      </c>
      <c r="D648" s="10" t="s">
        <v>374</v>
      </c>
      <c r="E648" s="10">
        <v>610</v>
      </c>
      <c r="F648" s="122">
        <f>прил8!G669</f>
        <v>8344</v>
      </c>
      <c r="G648" s="122"/>
    </row>
    <row r="649" spans="1:7" ht="25.5">
      <c r="A649" s="89" t="s">
        <v>714</v>
      </c>
      <c r="B649" s="14" t="s">
        <v>71</v>
      </c>
      <c r="C649" s="14" t="s">
        <v>72</v>
      </c>
      <c r="D649" s="10" t="s">
        <v>713</v>
      </c>
      <c r="E649" s="10"/>
      <c r="F649" s="122">
        <f>F650</f>
        <v>307</v>
      </c>
      <c r="G649" s="122"/>
    </row>
    <row r="650" spans="1:7" ht="25.5">
      <c r="A650" s="89" t="s">
        <v>34</v>
      </c>
      <c r="B650" s="14" t="s">
        <v>71</v>
      </c>
      <c r="C650" s="14" t="s">
        <v>72</v>
      </c>
      <c r="D650" s="10" t="s">
        <v>713</v>
      </c>
      <c r="E650" s="10">
        <v>600</v>
      </c>
      <c r="F650" s="122">
        <f>F651</f>
        <v>307</v>
      </c>
      <c r="G650" s="122"/>
    </row>
    <row r="651" spans="1:7" ht="12.75">
      <c r="A651" s="89" t="s">
        <v>43</v>
      </c>
      <c r="B651" s="14" t="s">
        <v>71</v>
      </c>
      <c r="C651" s="14" t="s">
        <v>72</v>
      </c>
      <c r="D651" s="10" t="s">
        <v>713</v>
      </c>
      <c r="E651" s="10">
        <v>610</v>
      </c>
      <c r="F651" s="122">
        <f>прил8!G672</f>
        <v>307</v>
      </c>
      <c r="G651" s="122"/>
    </row>
    <row r="652" spans="1:7" ht="38.25">
      <c r="A652" s="89" t="s">
        <v>376</v>
      </c>
      <c r="B652" s="14" t="s">
        <v>71</v>
      </c>
      <c r="C652" s="14" t="s">
        <v>72</v>
      </c>
      <c r="D652" s="10" t="s">
        <v>375</v>
      </c>
      <c r="E652" s="10"/>
      <c r="F652" s="122">
        <f>F656+F653</f>
        <v>312667</v>
      </c>
      <c r="G652" s="122"/>
    </row>
    <row r="653" spans="1:7" ht="12.75">
      <c r="A653" s="196" t="s">
        <v>638</v>
      </c>
      <c r="B653" s="14" t="s">
        <v>71</v>
      </c>
      <c r="C653" s="14" t="s">
        <v>72</v>
      </c>
      <c r="D653" s="10" t="s">
        <v>639</v>
      </c>
      <c r="E653" s="10"/>
      <c r="F653" s="122">
        <f>F654</f>
        <v>235500</v>
      </c>
      <c r="G653" s="122"/>
    </row>
    <row r="654" spans="1:7" ht="25.5">
      <c r="A654" s="155" t="s">
        <v>29</v>
      </c>
      <c r="B654" s="14" t="s">
        <v>71</v>
      </c>
      <c r="C654" s="14" t="s">
        <v>72</v>
      </c>
      <c r="D654" s="10" t="s">
        <v>639</v>
      </c>
      <c r="E654" s="10">
        <v>400</v>
      </c>
      <c r="F654" s="122">
        <f>F655</f>
        <v>235500</v>
      </c>
      <c r="G654" s="122"/>
    </row>
    <row r="655" spans="1:7" ht="12.75">
      <c r="A655" s="155" t="s">
        <v>30</v>
      </c>
      <c r="B655" s="14" t="s">
        <v>71</v>
      </c>
      <c r="C655" s="14" t="s">
        <v>72</v>
      </c>
      <c r="D655" s="10" t="s">
        <v>639</v>
      </c>
      <c r="E655" s="10">
        <v>410</v>
      </c>
      <c r="F655" s="122">
        <f>прил8!G452</f>
        <v>235500</v>
      </c>
      <c r="G655" s="122"/>
    </row>
    <row r="656" spans="1:7" ht="25.5">
      <c r="A656" s="155" t="s">
        <v>189</v>
      </c>
      <c r="B656" s="14" t="s">
        <v>71</v>
      </c>
      <c r="C656" s="14" t="s">
        <v>72</v>
      </c>
      <c r="D656" s="10" t="s">
        <v>377</v>
      </c>
      <c r="E656" s="10"/>
      <c r="F656" s="122">
        <f>F657</f>
        <v>77167</v>
      </c>
      <c r="G656" s="122"/>
    </row>
    <row r="657" spans="1:7" ht="25.5">
      <c r="A657" s="155" t="s">
        <v>29</v>
      </c>
      <c r="B657" s="14" t="s">
        <v>71</v>
      </c>
      <c r="C657" s="14" t="s">
        <v>72</v>
      </c>
      <c r="D657" s="10" t="s">
        <v>377</v>
      </c>
      <c r="E657" s="10">
        <v>400</v>
      </c>
      <c r="F657" s="122">
        <f>F658</f>
        <v>77167</v>
      </c>
      <c r="G657" s="122"/>
    </row>
    <row r="658" spans="1:7" ht="12.75">
      <c r="A658" s="155" t="s">
        <v>30</v>
      </c>
      <c r="B658" s="14" t="s">
        <v>71</v>
      </c>
      <c r="C658" s="14" t="s">
        <v>72</v>
      </c>
      <c r="D658" s="10" t="s">
        <v>377</v>
      </c>
      <c r="E658" s="10">
        <v>410</v>
      </c>
      <c r="F658" s="122">
        <f>прил8!G455</f>
        <v>77167</v>
      </c>
      <c r="G658" s="122"/>
    </row>
    <row r="659" spans="1:7" ht="51">
      <c r="A659" s="158" t="s">
        <v>256</v>
      </c>
      <c r="B659" s="14" t="s">
        <v>71</v>
      </c>
      <c r="C659" s="14" t="s">
        <v>72</v>
      </c>
      <c r="D659" s="14" t="s">
        <v>385</v>
      </c>
      <c r="E659" s="14"/>
      <c r="F659" s="123">
        <f>F660+F663</f>
        <v>391</v>
      </c>
      <c r="G659" s="123"/>
    </row>
    <row r="660" spans="1:7" ht="25.5">
      <c r="A660" s="158" t="s">
        <v>767</v>
      </c>
      <c r="B660" s="14" t="s">
        <v>71</v>
      </c>
      <c r="C660" s="14" t="s">
        <v>72</v>
      </c>
      <c r="D660" s="14" t="s">
        <v>769</v>
      </c>
      <c r="E660" s="14"/>
      <c r="F660" s="123">
        <f>F661</f>
        <v>291</v>
      </c>
      <c r="G660" s="123"/>
    </row>
    <row r="661" spans="1:7" ht="25.5">
      <c r="A661" s="158" t="s">
        <v>34</v>
      </c>
      <c r="B661" s="14" t="s">
        <v>71</v>
      </c>
      <c r="C661" s="14" t="s">
        <v>72</v>
      </c>
      <c r="D661" s="14" t="s">
        <v>769</v>
      </c>
      <c r="E661" s="14" t="s">
        <v>31</v>
      </c>
      <c r="F661" s="123">
        <f>F662</f>
        <v>291</v>
      </c>
      <c r="G661" s="123"/>
    </row>
    <row r="662" spans="1:7" ht="12.75">
      <c r="A662" s="158" t="s">
        <v>43</v>
      </c>
      <c r="B662" s="14" t="s">
        <v>71</v>
      </c>
      <c r="C662" s="14" t="s">
        <v>72</v>
      </c>
      <c r="D662" s="14" t="s">
        <v>769</v>
      </c>
      <c r="E662" s="14" t="s">
        <v>32</v>
      </c>
      <c r="F662" s="123">
        <f>прил8!G676</f>
        <v>291</v>
      </c>
      <c r="G662" s="123"/>
    </row>
    <row r="663" spans="1:7" ht="12.75">
      <c r="A663" s="104" t="s">
        <v>397</v>
      </c>
      <c r="B663" s="14" t="s">
        <v>71</v>
      </c>
      <c r="C663" s="14" t="s">
        <v>72</v>
      </c>
      <c r="D663" s="10" t="s">
        <v>712</v>
      </c>
      <c r="E663" s="10"/>
      <c r="F663" s="122">
        <f>F664</f>
        <v>100</v>
      </c>
      <c r="G663" s="123"/>
    </row>
    <row r="664" spans="1:7" ht="25.5">
      <c r="A664" s="89" t="s">
        <v>34</v>
      </c>
      <c r="B664" s="14" t="s">
        <v>71</v>
      </c>
      <c r="C664" s="14" t="s">
        <v>72</v>
      </c>
      <c r="D664" s="10" t="s">
        <v>712</v>
      </c>
      <c r="E664" s="10">
        <v>600</v>
      </c>
      <c r="F664" s="122">
        <f>F665</f>
        <v>100</v>
      </c>
      <c r="G664" s="123"/>
    </row>
    <row r="665" spans="1:7" ht="12.75">
      <c r="A665" s="89" t="s">
        <v>43</v>
      </c>
      <c r="B665" s="14" t="s">
        <v>71</v>
      </c>
      <c r="C665" s="14" t="s">
        <v>72</v>
      </c>
      <c r="D665" s="10" t="s">
        <v>712</v>
      </c>
      <c r="E665" s="10">
        <v>610</v>
      </c>
      <c r="F665" s="122">
        <f>прил8!G679</f>
        <v>100</v>
      </c>
      <c r="G665" s="123"/>
    </row>
    <row r="666" spans="1:7" ht="25.5">
      <c r="A666" s="47" t="s">
        <v>232</v>
      </c>
      <c r="B666" s="14" t="s">
        <v>71</v>
      </c>
      <c r="C666" s="14" t="s">
        <v>72</v>
      </c>
      <c r="D666" s="14" t="s">
        <v>387</v>
      </c>
      <c r="E666" s="14"/>
      <c r="F666" s="123">
        <f>F670+F667+F675+F680+F683</f>
        <v>21876</v>
      </c>
      <c r="G666" s="123">
        <f>G670+G675+G680+G683</f>
        <v>19334</v>
      </c>
    </row>
    <row r="667" spans="1:7" ht="25.5">
      <c r="A667" s="96" t="s">
        <v>130</v>
      </c>
      <c r="B667" s="14" t="s">
        <v>71</v>
      </c>
      <c r="C667" s="14" t="s">
        <v>72</v>
      </c>
      <c r="D667" s="10" t="s">
        <v>389</v>
      </c>
      <c r="E667" s="10"/>
      <c r="F667" s="122">
        <f>F668</f>
        <v>42</v>
      </c>
      <c r="G667" s="123"/>
    </row>
    <row r="668" spans="1:7" ht="12.75">
      <c r="A668" s="47" t="s">
        <v>39</v>
      </c>
      <c r="B668" s="14" t="s">
        <v>71</v>
      </c>
      <c r="C668" s="14" t="s">
        <v>72</v>
      </c>
      <c r="D668" s="10" t="s">
        <v>389</v>
      </c>
      <c r="E668" s="10">
        <v>300</v>
      </c>
      <c r="F668" s="122">
        <f>F669</f>
        <v>42</v>
      </c>
      <c r="G668" s="123"/>
    </row>
    <row r="669" spans="1:7" ht="12.75">
      <c r="A669" s="7" t="s">
        <v>155</v>
      </c>
      <c r="B669" s="14" t="s">
        <v>71</v>
      </c>
      <c r="C669" s="14" t="s">
        <v>72</v>
      </c>
      <c r="D669" s="10" t="s">
        <v>389</v>
      </c>
      <c r="E669" s="10">
        <v>340</v>
      </c>
      <c r="F669" s="122">
        <f>прил8!G688</f>
        <v>42</v>
      </c>
      <c r="G669" s="123"/>
    </row>
    <row r="670" spans="1:7" ht="25.5">
      <c r="A670" s="89" t="s">
        <v>151</v>
      </c>
      <c r="B670" s="14" t="s">
        <v>71</v>
      </c>
      <c r="C670" s="14" t="s">
        <v>72</v>
      </c>
      <c r="D670" s="10" t="s">
        <v>388</v>
      </c>
      <c r="E670" s="10"/>
      <c r="F670" s="122">
        <f>F673+F671</f>
        <v>2500</v>
      </c>
      <c r="G670" s="122"/>
    </row>
    <row r="671" spans="1:7" ht="25.5">
      <c r="A671" s="22" t="s">
        <v>727</v>
      </c>
      <c r="B671" s="14" t="s">
        <v>71</v>
      </c>
      <c r="C671" s="14" t="s">
        <v>72</v>
      </c>
      <c r="D671" s="10" t="s">
        <v>388</v>
      </c>
      <c r="E671" s="10">
        <v>200</v>
      </c>
      <c r="F671" s="122">
        <f>F672</f>
        <v>61.3</v>
      </c>
      <c r="G671" s="122"/>
    </row>
    <row r="672" spans="1:7" ht="25.5">
      <c r="A672" s="47" t="s">
        <v>55</v>
      </c>
      <c r="B672" s="14" t="s">
        <v>71</v>
      </c>
      <c r="C672" s="14" t="s">
        <v>72</v>
      </c>
      <c r="D672" s="10" t="s">
        <v>388</v>
      </c>
      <c r="E672" s="10">
        <v>240</v>
      </c>
      <c r="F672" s="122">
        <f>прил8!G683</f>
        <v>61.3</v>
      </c>
      <c r="G672" s="122"/>
    </row>
    <row r="673" spans="1:7" ht="25.5">
      <c r="A673" s="89" t="s">
        <v>34</v>
      </c>
      <c r="B673" s="14" t="s">
        <v>71</v>
      </c>
      <c r="C673" s="14" t="s">
        <v>72</v>
      </c>
      <c r="D673" s="10" t="s">
        <v>388</v>
      </c>
      <c r="E673" s="10">
        <v>600</v>
      </c>
      <c r="F673" s="122">
        <f>F674</f>
        <v>2438.7</v>
      </c>
      <c r="G673" s="122"/>
    </row>
    <row r="674" spans="1:7" ht="12.75">
      <c r="A674" s="89" t="s">
        <v>43</v>
      </c>
      <c r="B674" s="14" t="s">
        <v>71</v>
      </c>
      <c r="C674" s="14" t="s">
        <v>72</v>
      </c>
      <c r="D674" s="10" t="s">
        <v>388</v>
      </c>
      <c r="E674" s="10">
        <v>610</v>
      </c>
      <c r="F674" s="122">
        <f>прил8!G685</f>
        <v>2438.7</v>
      </c>
      <c r="G674" s="122"/>
    </row>
    <row r="675" spans="1:7" ht="76.5">
      <c r="A675" s="7" t="s">
        <v>666</v>
      </c>
      <c r="B675" s="14" t="s">
        <v>71</v>
      </c>
      <c r="C675" s="14" t="s">
        <v>72</v>
      </c>
      <c r="D675" s="14" t="s">
        <v>392</v>
      </c>
      <c r="E675" s="14"/>
      <c r="F675" s="93">
        <f>F678+F676</f>
        <v>13293</v>
      </c>
      <c r="G675" s="93">
        <f>G678+G676</f>
        <v>13293</v>
      </c>
    </row>
    <row r="676" spans="1:7" ht="12.75">
      <c r="A676" s="47" t="s">
        <v>39</v>
      </c>
      <c r="B676" s="14" t="s">
        <v>71</v>
      </c>
      <c r="C676" s="14" t="s">
        <v>72</v>
      </c>
      <c r="D676" s="14" t="s">
        <v>392</v>
      </c>
      <c r="E676" s="14" t="s">
        <v>36</v>
      </c>
      <c r="F676" s="93">
        <f>F677</f>
        <v>300</v>
      </c>
      <c r="G676" s="93">
        <f>G677</f>
        <v>300</v>
      </c>
    </row>
    <row r="677" spans="1:7" ht="25.5">
      <c r="A677" s="7" t="s">
        <v>42</v>
      </c>
      <c r="B677" s="14" t="s">
        <v>71</v>
      </c>
      <c r="C677" s="14" t="s">
        <v>72</v>
      </c>
      <c r="D677" s="14" t="s">
        <v>392</v>
      </c>
      <c r="E677" s="14" t="s">
        <v>38</v>
      </c>
      <c r="F677" s="93">
        <f>прил8!G691</f>
        <v>300</v>
      </c>
      <c r="G677" s="93">
        <f>прил8!H691</f>
        <v>300</v>
      </c>
    </row>
    <row r="678" spans="1:7" ht="25.5">
      <c r="A678" s="47" t="s">
        <v>34</v>
      </c>
      <c r="B678" s="14" t="s">
        <v>71</v>
      </c>
      <c r="C678" s="14" t="s">
        <v>72</v>
      </c>
      <c r="D678" s="14" t="s">
        <v>392</v>
      </c>
      <c r="E678" s="14" t="s">
        <v>31</v>
      </c>
      <c r="F678" s="93">
        <f>F679</f>
        <v>12993</v>
      </c>
      <c r="G678" s="93">
        <f>G679</f>
        <v>12993</v>
      </c>
    </row>
    <row r="679" spans="1:7" ht="12.75">
      <c r="A679" s="47" t="s">
        <v>35</v>
      </c>
      <c r="B679" s="14" t="s">
        <v>71</v>
      </c>
      <c r="C679" s="14" t="s">
        <v>72</v>
      </c>
      <c r="D679" s="14" t="s">
        <v>392</v>
      </c>
      <c r="E679" s="14" t="s">
        <v>32</v>
      </c>
      <c r="F679" s="93">
        <f>прил8!G693</f>
        <v>12993</v>
      </c>
      <c r="G679" s="93">
        <f>прил8!H693</f>
        <v>12993</v>
      </c>
    </row>
    <row r="680" spans="1:7" ht="51">
      <c r="A680" s="7" t="s">
        <v>393</v>
      </c>
      <c r="B680" s="14" t="s">
        <v>71</v>
      </c>
      <c r="C680" s="14" t="s">
        <v>72</v>
      </c>
      <c r="D680" s="14" t="s">
        <v>394</v>
      </c>
      <c r="E680" s="14"/>
      <c r="F680" s="128">
        <f>F681</f>
        <v>2192</v>
      </c>
      <c r="G680" s="128">
        <f>G681</f>
        <v>2192</v>
      </c>
    </row>
    <row r="681" spans="1:7" ht="12.75">
      <c r="A681" s="47" t="s">
        <v>39</v>
      </c>
      <c r="B681" s="14" t="s">
        <v>71</v>
      </c>
      <c r="C681" s="14" t="s">
        <v>72</v>
      </c>
      <c r="D681" s="14" t="s">
        <v>394</v>
      </c>
      <c r="E681" s="14" t="s">
        <v>36</v>
      </c>
      <c r="F681" s="128">
        <f>F682</f>
        <v>2192</v>
      </c>
      <c r="G681" s="128">
        <f>G682</f>
        <v>2192</v>
      </c>
    </row>
    <row r="682" spans="1:7" ht="25.5">
      <c r="A682" s="7" t="s">
        <v>42</v>
      </c>
      <c r="B682" s="14" t="s">
        <v>71</v>
      </c>
      <c r="C682" s="14" t="s">
        <v>72</v>
      </c>
      <c r="D682" s="14" t="s">
        <v>394</v>
      </c>
      <c r="E682" s="14" t="s">
        <v>38</v>
      </c>
      <c r="F682" s="128">
        <f>прил8!G696</f>
        <v>2192</v>
      </c>
      <c r="G682" s="128">
        <f>прил8!H696</f>
        <v>2192</v>
      </c>
    </row>
    <row r="683" spans="1:7" ht="63.75">
      <c r="A683" s="7" t="s">
        <v>391</v>
      </c>
      <c r="B683" s="19" t="s">
        <v>71</v>
      </c>
      <c r="C683" s="19" t="s">
        <v>72</v>
      </c>
      <c r="D683" s="16" t="s">
        <v>390</v>
      </c>
      <c r="E683" s="19"/>
      <c r="F683" s="123">
        <f>F684+F686</f>
        <v>3849</v>
      </c>
      <c r="G683" s="123">
        <f>G684+G686</f>
        <v>3849</v>
      </c>
    </row>
    <row r="684" spans="1:7" ht="25.5">
      <c r="A684" s="22" t="s">
        <v>727</v>
      </c>
      <c r="B684" s="19" t="s">
        <v>71</v>
      </c>
      <c r="C684" s="19" t="s">
        <v>72</v>
      </c>
      <c r="D684" s="16" t="s">
        <v>390</v>
      </c>
      <c r="E684" s="14" t="s">
        <v>52</v>
      </c>
      <c r="F684" s="93">
        <f>F685</f>
        <v>3735</v>
      </c>
      <c r="G684" s="93">
        <f>G685</f>
        <v>3735</v>
      </c>
    </row>
    <row r="685" spans="1:7" ht="25.5">
      <c r="A685" s="47" t="s">
        <v>55</v>
      </c>
      <c r="B685" s="19" t="s">
        <v>71</v>
      </c>
      <c r="C685" s="19" t="s">
        <v>72</v>
      </c>
      <c r="D685" s="16" t="s">
        <v>390</v>
      </c>
      <c r="E685" s="16">
        <v>240</v>
      </c>
      <c r="F685" s="129">
        <f>прил8!G699</f>
        <v>3735</v>
      </c>
      <c r="G685" s="129">
        <f>прил8!H699</f>
        <v>3735</v>
      </c>
    </row>
    <row r="686" spans="1:7" ht="12.75">
      <c r="A686" s="47" t="s">
        <v>39</v>
      </c>
      <c r="B686" s="19" t="s">
        <v>71</v>
      </c>
      <c r="C686" s="19" t="s">
        <v>72</v>
      </c>
      <c r="D686" s="16" t="s">
        <v>390</v>
      </c>
      <c r="E686" s="19" t="s">
        <v>36</v>
      </c>
      <c r="F686" s="123">
        <f>F687+F688</f>
        <v>114</v>
      </c>
      <c r="G686" s="123">
        <f>G687+G688</f>
        <v>114</v>
      </c>
    </row>
    <row r="687" spans="1:7" ht="12.75">
      <c r="A687" s="47" t="s">
        <v>40</v>
      </c>
      <c r="B687" s="19" t="s">
        <v>71</v>
      </c>
      <c r="C687" s="19" t="s">
        <v>72</v>
      </c>
      <c r="D687" s="16" t="s">
        <v>390</v>
      </c>
      <c r="E687" s="19" t="s">
        <v>37</v>
      </c>
      <c r="F687" s="123">
        <f>прил8!G701</f>
        <v>10</v>
      </c>
      <c r="G687" s="123">
        <f>прил8!H701</f>
        <v>10</v>
      </c>
    </row>
    <row r="688" spans="1:7" ht="25.5">
      <c r="A688" s="47" t="s">
        <v>42</v>
      </c>
      <c r="B688" s="19" t="s">
        <v>71</v>
      </c>
      <c r="C688" s="19" t="s">
        <v>72</v>
      </c>
      <c r="D688" s="16" t="s">
        <v>390</v>
      </c>
      <c r="E688" s="19" t="s">
        <v>38</v>
      </c>
      <c r="F688" s="123">
        <f>прил8!G702</f>
        <v>104</v>
      </c>
      <c r="G688" s="123">
        <f>прил8!H702</f>
        <v>104</v>
      </c>
    </row>
    <row r="689" spans="1:7" ht="51">
      <c r="A689" s="104" t="s">
        <v>517</v>
      </c>
      <c r="B689" s="14" t="s">
        <v>71</v>
      </c>
      <c r="C689" s="14" t="s">
        <v>72</v>
      </c>
      <c r="D689" s="10" t="s">
        <v>710</v>
      </c>
      <c r="E689" s="10"/>
      <c r="F689" s="122">
        <f>F690</f>
        <v>70</v>
      </c>
      <c r="G689" s="123"/>
    </row>
    <row r="690" spans="1:7" ht="12.75">
      <c r="A690" s="104" t="s">
        <v>397</v>
      </c>
      <c r="B690" s="14" t="s">
        <v>71</v>
      </c>
      <c r="C690" s="14" t="s">
        <v>72</v>
      </c>
      <c r="D690" s="10" t="s">
        <v>711</v>
      </c>
      <c r="E690" s="10"/>
      <c r="F690" s="122">
        <f>F691</f>
        <v>70</v>
      </c>
      <c r="G690" s="123"/>
    </row>
    <row r="691" spans="1:7" ht="25.5">
      <c r="A691" s="89" t="s">
        <v>34</v>
      </c>
      <c r="B691" s="14" t="s">
        <v>71</v>
      </c>
      <c r="C691" s="14" t="s">
        <v>72</v>
      </c>
      <c r="D691" s="10" t="s">
        <v>711</v>
      </c>
      <c r="E691" s="10">
        <v>600</v>
      </c>
      <c r="F691" s="122">
        <f>F692</f>
        <v>70</v>
      </c>
      <c r="G691" s="123"/>
    </row>
    <row r="692" spans="1:7" ht="12.75">
      <c r="A692" s="89" t="s">
        <v>43</v>
      </c>
      <c r="B692" s="14" t="s">
        <v>71</v>
      </c>
      <c r="C692" s="14" t="s">
        <v>72</v>
      </c>
      <c r="D692" s="10" t="s">
        <v>711</v>
      </c>
      <c r="E692" s="10">
        <v>610</v>
      </c>
      <c r="F692" s="122">
        <f>прил8!G706</f>
        <v>70</v>
      </c>
      <c r="G692" s="123"/>
    </row>
    <row r="693" spans="1:7" ht="25.5">
      <c r="A693" s="104" t="s">
        <v>172</v>
      </c>
      <c r="B693" s="14" t="s">
        <v>71</v>
      </c>
      <c r="C693" s="14" t="s">
        <v>72</v>
      </c>
      <c r="D693" s="10" t="s">
        <v>395</v>
      </c>
      <c r="E693" s="15"/>
      <c r="F693" s="128">
        <f>F694+F698+F717+F721</f>
        <v>48563</v>
      </c>
      <c r="G693" s="152"/>
    </row>
    <row r="694" spans="1:7" ht="51">
      <c r="A694" s="104" t="s">
        <v>517</v>
      </c>
      <c r="B694" s="14" t="s">
        <v>71</v>
      </c>
      <c r="C694" s="14" t="s">
        <v>72</v>
      </c>
      <c r="D694" s="10" t="s">
        <v>396</v>
      </c>
      <c r="E694" s="10"/>
      <c r="F694" s="122">
        <f>F695</f>
        <v>16</v>
      </c>
      <c r="G694" s="122"/>
    </row>
    <row r="695" spans="1:7" ht="12.75">
      <c r="A695" s="104" t="s">
        <v>397</v>
      </c>
      <c r="B695" s="14" t="s">
        <v>71</v>
      </c>
      <c r="C695" s="14" t="s">
        <v>72</v>
      </c>
      <c r="D695" s="10" t="s">
        <v>398</v>
      </c>
      <c r="E695" s="10"/>
      <c r="F695" s="122">
        <f>F696</f>
        <v>16</v>
      </c>
      <c r="G695" s="122"/>
    </row>
    <row r="696" spans="1:7" ht="25.5">
      <c r="A696" s="89" t="s">
        <v>34</v>
      </c>
      <c r="B696" s="14" t="s">
        <v>71</v>
      </c>
      <c r="C696" s="14" t="s">
        <v>72</v>
      </c>
      <c r="D696" s="10" t="s">
        <v>398</v>
      </c>
      <c r="E696" s="10">
        <v>600</v>
      </c>
      <c r="F696" s="122">
        <f>F697</f>
        <v>16</v>
      </c>
      <c r="G696" s="122"/>
    </row>
    <row r="697" spans="1:7" ht="12.75">
      <c r="A697" s="89" t="s">
        <v>43</v>
      </c>
      <c r="B697" s="14" t="s">
        <v>71</v>
      </c>
      <c r="C697" s="14" t="s">
        <v>72</v>
      </c>
      <c r="D697" s="10" t="s">
        <v>398</v>
      </c>
      <c r="E697" s="10">
        <v>610</v>
      </c>
      <c r="F697" s="122">
        <f>прил8!G711</f>
        <v>16</v>
      </c>
      <c r="G697" s="122"/>
    </row>
    <row r="698" spans="1:7" ht="89.25">
      <c r="A698" s="96" t="s">
        <v>667</v>
      </c>
      <c r="B698" s="14" t="s">
        <v>71</v>
      </c>
      <c r="C698" s="14" t="s">
        <v>72</v>
      </c>
      <c r="D698" s="10" t="s">
        <v>400</v>
      </c>
      <c r="E698" s="10"/>
      <c r="F698" s="122">
        <f>F699+F702+F714+F708+F705+F711</f>
        <v>48092</v>
      </c>
      <c r="G698" s="122"/>
    </row>
    <row r="699" spans="1:7" ht="25.5">
      <c r="A699" s="96" t="s">
        <v>300</v>
      </c>
      <c r="B699" s="14" t="s">
        <v>71</v>
      </c>
      <c r="C699" s="14" t="s">
        <v>72</v>
      </c>
      <c r="D699" s="10" t="s">
        <v>399</v>
      </c>
      <c r="E699" s="10"/>
      <c r="F699" s="122">
        <f>F700</f>
        <v>40696</v>
      </c>
      <c r="G699" s="122"/>
    </row>
    <row r="700" spans="1:7" ht="25.5">
      <c r="A700" s="89" t="s">
        <v>34</v>
      </c>
      <c r="B700" s="14" t="s">
        <v>71</v>
      </c>
      <c r="C700" s="14" t="s">
        <v>72</v>
      </c>
      <c r="D700" s="10" t="s">
        <v>399</v>
      </c>
      <c r="E700" s="10">
        <v>600</v>
      </c>
      <c r="F700" s="122">
        <f>F701</f>
        <v>40696</v>
      </c>
      <c r="G700" s="122"/>
    </row>
    <row r="701" spans="1:7" ht="12.75">
      <c r="A701" s="89" t="s">
        <v>43</v>
      </c>
      <c r="B701" s="14" t="s">
        <v>71</v>
      </c>
      <c r="C701" s="14" t="s">
        <v>72</v>
      </c>
      <c r="D701" s="10" t="s">
        <v>399</v>
      </c>
      <c r="E701" s="10">
        <v>610</v>
      </c>
      <c r="F701" s="122">
        <f>прил8!G715</f>
        <v>40696</v>
      </c>
      <c r="G701" s="122"/>
    </row>
    <row r="702" spans="1:7" ht="12.75">
      <c r="A702" s="89" t="s">
        <v>129</v>
      </c>
      <c r="B702" s="14" t="s">
        <v>71</v>
      </c>
      <c r="C702" s="14" t="s">
        <v>72</v>
      </c>
      <c r="D702" s="10" t="s">
        <v>401</v>
      </c>
      <c r="E702" s="10"/>
      <c r="F702" s="122">
        <f>F703</f>
        <v>180</v>
      </c>
      <c r="G702" s="122"/>
    </row>
    <row r="703" spans="1:7" ht="25.5">
      <c r="A703" s="89" t="s">
        <v>34</v>
      </c>
      <c r="B703" s="14" t="s">
        <v>71</v>
      </c>
      <c r="C703" s="14" t="s">
        <v>72</v>
      </c>
      <c r="D703" s="10" t="s">
        <v>401</v>
      </c>
      <c r="E703" s="10">
        <v>600</v>
      </c>
      <c r="F703" s="122">
        <f>F704</f>
        <v>180</v>
      </c>
      <c r="G703" s="122"/>
    </row>
    <row r="704" spans="1:7" ht="12.75">
      <c r="A704" s="89" t="s">
        <v>43</v>
      </c>
      <c r="B704" s="14" t="s">
        <v>71</v>
      </c>
      <c r="C704" s="14" t="s">
        <v>72</v>
      </c>
      <c r="D704" s="10" t="s">
        <v>401</v>
      </c>
      <c r="E704" s="10">
        <v>610</v>
      </c>
      <c r="F704" s="122">
        <f>прил8!G718</f>
        <v>180</v>
      </c>
      <c r="G704" s="122"/>
    </row>
    <row r="705" spans="1:7" ht="63.75">
      <c r="A705" s="89" t="s">
        <v>770</v>
      </c>
      <c r="B705" s="14" t="s">
        <v>71</v>
      </c>
      <c r="C705" s="14" t="s">
        <v>72</v>
      </c>
      <c r="D705" s="10" t="s">
        <v>772</v>
      </c>
      <c r="E705" s="10"/>
      <c r="F705" s="122">
        <f>F706</f>
        <v>852</v>
      </c>
      <c r="G705" s="122"/>
    </row>
    <row r="706" spans="1:7" ht="25.5">
      <c r="A706" s="89" t="s">
        <v>34</v>
      </c>
      <c r="B706" s="14" t="s">
        <v>71</v>
      </c>
      <c r="C706" s="14" t="s">
        <v>72</v>
      </c>
      <c r="D706" s="10" t="s">
        <v>772</v>
      </c>
      <c r="E706" s="10">
        <v>600</v>
      </c>
      <c r="F706" s="122">
        <f>F707</f>
        <v>852</v>
      </c>
      <c r="G706" s="122"/>
    </row>
    <row r="707" spans="1:7" ht="12.75">
      <c r="A707" s="89" t="s">
        <v>43</v>
      </c>
      <c r="B707" s="14" t="s">
        <v>71</v>
      </c>
      <c r="C707" s="14" t="s">
        <v>72</v>
      </c>
      <c r="D707" s="10" t="s">
        <v>772</v>
      </c>
      <c r="E707" s="10">
        <v>610</v>
      </c>
      <c r="F707" s="122">
        <f>прил8!G721</f>
        <v>852</v>
      </c>
      <c r="G707" s="122"/>
    </row>
    <row r="708" spans="1:7" ht="63.75">
      <c r="A708" s="203" t="s">
        <v>709</v>
      </c>
      <c r="B708" s="14" t="s">
        <v>71</v>
      </c>
      <c r="C708" s="14" t="s">
        <v>72</v>
      </c>
      <c r="D708" s="10" t="s">
        <v>750</v>
      </c>
      <c r="E708" s="10"/>
      <c r="F708" s="122">
        <f>F709</f>
        <v>6000</v>
      </c>
      <c r="G708" s="122"/>
    </row>
    <row r="709" spans="1:7" ht="25.5">
      <c r="A709" s="89" t="s">
        <v>34</v>
      </c>
      <c r="B709" s="14" t="s">
        <v>71</v>
      </c>
      <c r="C709" s="14" t="s">
        <v>72</v>
      </c>
      <c r="D709" s="10" t="s">
        <v>750</v>
      </c>
      <c r="E709" s="10">
        <v>600</v>
      </c>
      <c r="F709" s="122">
        <f>F710</f>
        <v>6000</v>
      </c>
      <c r="G709" s="122"/>
    </row>
    <row r="710" spans="1:7" ht="12.75">
      <c r="A710" s="89" t="s">
        <v>43</v>
      </c>
      <c r="B710" s="14" t="s">
        <v>71</v>
      </c>
      <c r="C710" s="14" t="s">
        <v>72</v>
      </c>
      <c r="D710" s="10" t="s">
        <v>750</v>
      </c>
      <c r="E710" s="10">
        <v>610</v>
      </c>
      <c r="F710" s="122">
        <f>прил8!G724</f>
        <v>6000</v>
      </c>
      <c r="G710" s="122"/>
    </row>
    <row r="711" spans="1:7" ht="25.5">
      <c r="A711" s="89" t="s">
        <v>771</v>
      </c>
      <c r="B711" s="14" t="s">
        <v>71</v>
      </c>
      <c r="C711" s="14" t="s">
        <v>72</v>
      </c>
      <c r="D711" s="10" t="s">
        <v>773</v>
      </c>
      <c r="E711" s="10"/>
      <c r="F711" s="122">
        <f>F712</f>
        <v>64</v>
      </c>
      <c r="G711" s="122"/>
    </row>
    <row r="712" spans="1:7" ht="25.5">
      <c r="A712" s="89" t="s">
        <v>34</v>
      </c>
      <c r="B712" s="14" t="s">
        <v>71</v>
      </c>
      <c r="C712" s="14" t="s">
        <v>72</v>
      </c>
      <c r="D712" s="10" t="s">
        <v>773</v>
      </c>
      <c r="E712" s="10">
        <v>600</v>
      </c>
      <c r="F712" s="122">
        <f>F713</f>
        <v>64</v>
      </c>
      <c r="G712" s="122"/>
    </row>
    <row r="713" spans="1:7" ht="12.75">
      <c r="A713" s="89" t="s">
        <v>43</v>
      </c>
      <c r="B713" s="14" t="s">
        <v>71</v>
      </c>
      <c r="C713" s="14" t="s">
        <v>72</v>
      </c>
      <c r="D713" s="10" t="s">
        <v>773</v>
      </c>
      <c r="E713" s="10">
        <v>610</v>
      </c>
      <c r="F713" s="122">
        <f>прил8!G727</f>
        <v>64</v>
      </c>
      <c r="G713" s="122"/>
    </row>
    <row r="714" spans="1:7" ht="51">
      <c r="A714" s="203" t="s">
        <v>752</v>
      </c>
      <c r="B714" s="14" t="s">
        <v>71</v>
      </c>
      <c r="C714" s="14" t="s">
        <v>72</v>
      </c>
      <c r="D714" s="10" t="s">
        <v>708</v>
      </c>
      <c r="E714" s="10"/>
      <c r="F714" s="122">
        <f>F715</f>
        <v>300</v>
      </c>
      <c r="G714" s="122"/>
    </row>
    <row r="715" spans="1:7" ht="25.5">
      <c r="A715" s="89" t="s">
        <v>34</v>
      </c>
      <c r="B715" s="14" t="s">
        <v>71</v>
      </c>
      <c r="C715" s="14" t="s">
        <v>72</v>
      </c>
      <c r="D715" s="10" t="s">
        <v>708</v>
      </c>
      <c r="E715" s="10">
        <v>600</v>
      </c>
      <c r="F715" s="122">
        <f>F716</f>
        <v>300</v>
      </c>
      <c r="G715" s="122"/>
    </row>
    <row r="716" spans="1:7" ht="12.75">
      <c r="A716" s="89" t="s">
        <v>43</v>
      </c>
      <c r="B716" s="14" t="s">
        <v>71</v>
      </c>
      <c r="C716" s="14" t="s">
        <v>72</v>
      </c>
      <c r="D716" s="10" t="s">
        <v>708</v>
      </c>
      <c r="E716" s="10">
        <v>610</v>
      </c>
      <c r="F716" s="122">
        <f>прил8!G730</f>
        <v>300</v>
      </c>
      <c r="G716" s="122"/>
    </row>
    <row r="717" spans="1:7" ht="25.5">
      <c r="A717" s="96" t="s">
        <v>233</v>
      </c>
      <c r="B717" s="14" t="s">
        <v>71</v>
      </c>
      <c r="C717" s="14" t="s">
        <v>72</v>
      </c>
      <c r="D717" s="10" t="s">
        <v>402</v>
      </c>
      <c r="E717" s="10"/>
      <c r="F717" s="122">
        <f>F718</f>
        <v>90</v>
      </c>
      <c r="G717" s="122"/>
    </row>
    <row r="718" spans="1:7" ht="16.5" customHeight="1">
      <c r="A718" s="96" t="s">
        <v>774</v>
      </c>
      <c r="B718" s="14" t="s">
        <v>71</v>
      </c>
      <c r="C718" s="14" t="s">
        <v>72</v>
      </c>
      <c r="D718" s="10" t="s">
        <v>775</v>
      </c>
      <c r="E718" s="10"/>
      <c r="F718" s="122">
        <f>F719</f>
        <v>90</v>
      </c>
      <c r="G718" s="122"/>
    </row>
    <row r="719" spans="1:7" ht="25.5">
      <c r="A719" s="89" t="s">
        <v>34</v>
      </c>
      <c r="B719" s="14" t="s">
        <v>71</v>
      </c>
      <c r="C719" s="14" t="s">
        <v>72</v>
      </c>
      <c r="D719" s="10" t="s">
        <v>775</v>
      </c>
      <c r="E719" s="10">
        <v>600</v>
      </c>
      <c r="F719" s="122">
        <f>F720</f>
        <v>90</v>
      </c>
      <c r="G719" s="122"/>
    </row>
    <row r="720" spans="1:7" ht="12.75">
      <c r="A720" s="89" t="s">
        <v>43</v>
      </c>
      <c r="B720" s="14" t="s">
        <v>71</v>
      </c>
      <c r="C720" s="14" t="s">
        <v>72</v>
      </c>
      <c r="D720" s="10" t="s">
        <v>775</v>
      </c>
      <c r="E720" s="10">
        <v>610</v>
      </c>
      <c r="F720" s="122">
        <f>прил8!G734</f>
        <v>90</v>
      </c>
      <c r="G720" s="122"/>
    </row>
    <row r="721" spans="1:7" ht="63.75">
      <c r="A721" s="77" t="s">
        <v>519</v>
      </c>
      <c r="B721" s="14" t="s">
        <v>71</v>
      </c>
      <c r="C721" s="14" t="s">
        <v>72</v>
      </c>
      <c r="D721" s="10" t="s">
        <v>404</v>
      </c>
      <c r="E721" s="10"/>
      <c r="F721" s="122">
        <f>F722+F726</f>
        <v>365</v>
      </c>
      <c r="G721" s="122"/>
    </row>
    <row r="722" spans="1:7" ht="12.75">
      <c r="A722" s="89" t="s">
        <v>397</v>
      </c>
      <c r="B722" s="14" t="s">
        <v>71</v>
      </c>
      <c r="C722" s="14" t="s">
        <v>72</v>
      </c>
      <c r="D722" s="10" t="s">
        <v>405</v>
      </c>
      <c r="E722" s="10"/>
      <c r="F722" s="122">
        <f>F723</f>
        <v>240</v>
      </c>
      <c r="G722" s="122"/>
    </row>
    <row r="723" spans="1:7" ht="25.5">
      <c r="A723" s="89" t="s">
        <v>34</v>
      </c>
      <c r="B723" s="14" t="s">
        <v>71</v>
      </c>
      <c r="C723" s="14" t="s">
        <v>72</v>
      </c>
      <c r="D723" s="10" t="s">
        <v>405</v>
      </c>
      <c r="E723" s="10">
        <v>600</v>
      </c>
      <c r="F723" s="122">
        <f>F724</f>
        <v>240</v>
      </c>
      <c r="G723" s="122"/>
    </row>
    <row r="724" spans="1:7" ht="12.75">
      <c r="A724" s="89" t="s">
        <v>43</v>
      </c>
      <c r="B724" s="14" t="s">
        <v>71</v>
      </c>
      <c r="C724" s="14" t="s">
        <v>72</v>
      </c>
      <c r="D724" s="10" t="s">
        <v>405</v>
      </c>
      <c r="E724" s="10">
        <v>610</v>
      </c>
      <c r="F724" s="122">
        <f>прил8!G738</f>
        <v>240</v>
      </c>
      <c r="G724" s="122"/>
    </row>
    <row r="725" spans="1:7" ht="51">
      <c r="A725" s="89" t="s">
        <v>234</v>
      </c>
      <c r="B725" s="14" t="s">
        <v>71</v>
      </c>
      <c r="C725" s="14" t="s">
        <v>72</v>
      </c>
      <c r="D725" s="10" t="s">
        <v>406</v>
      </c>
      <c r="E725" s="10"/>
      <c r="F725" s="122">
        <f>F726</f>
        <v>125</v>
      </c>
      <c r="G725" s="122"/>
    </row>
    <row r="726" spans="1:7" ht="12.75">
      <c r="A726" s="201" t="s">
        <v>397</v>
      </c>
      <c r="B726" s="14" t="s">
        <v>71</v>
      </c>
      <c r="C726" s="14" t="s">
        <v>72</v>
      </c>
      <c r="D726" s="10" t="s">
        <v>408</v>
      </c>
      <c r="E726" s="10"/>
      <c r="F726" s="122">
        <f>F727</f>
        <v>125</v>
      </c>
      <c r="G726" s="122"/>
    </row>
    <row r="727" spans="1:7" ht="25.5">
      <c r="A727" s="89" t="s">
        <v>34</v>
      </c>
      <c r="B727" s="14" t="s">
        <v>71</v>
      </c>
      <c r="C727" s="14" t="s">
        <v>72</v>
      </c>
      <c r="D727" s="10" t="s">
        <v>408</v>
      </c>
      <c r="E727" s="10">
        <v>600</v>
      </c>
      <c r="F727" s="122">
        <f>F728</f>
        <v>125</v>
      </c>
      <c r="G727" s="122"/>
    </row>
    <row r="728" spans="1:7" ht="12.75">
      <c r="A728" s="89" t="s">
        <v>43</v>
      </c>
      <c r="B728" s="14" t="s">
        <v>71</v>
      </c>
      <c r="C728" s="14" t="s">
        <v>72</v>
      </c>
      <c r="D728" s="10" t="s">
        <v>408</v>
      </c>
      <c r="E728" s="10">
        <v>610</v>
      </c>
      <c r="F728" s="122">
        <f>прил8!G742</f>
        <v>125</v>
      </c>
      <c r="G728" s="122"/>
    </row>
    <row r="729" spans="1:7" ht="51">
      <c r="A729" s="44" t="s">
        <v>547</v>
      </c>
      <c r="B729" s="14" t="s">
        <v>71</v>
      </c>
      <c r="C729" s="14" t="s">
        <v>72</v>
      </c>
      <c r="D729" s="10" t="s">
        <v>438</v>
      </c>
      <c r="E729" s="12"/>
      <c r="F729" s="120">
        <f>F730</f>
        <v>2600</v>
      </c>
      <c r="G729" s="120"/>
    </row>
    <row r="730" spans="1:7" ht="12.75">
      <c r="A730" s="44" t="s">
        <v>208</v>
      </c>
      <c r="B730" s="14" t="s">
        <v>71</v>
      </c>
      <c r="C730" s="14" t="s">
        <v>72</v>
      </c>
      <c r="D730" s="12" t="s">
        <v>536</v>
      </c>
      <c r="E730" s="12"/>
      <c r="F730" s="120">
        <f>F731</f>
        <v>2600</v>
      </c>
      <c r="G730" s="120"/>
    </row>
    <row r="731" spans="1:7" ht="12.75">
      <c r="A731" s="158" t="s">
        <v>537</v>
      </c>
      <c r="B731" s="14" t="s">
        <v>71</v>
      </c>
      <c r="C731" s="14" t="s">
        <v>72</v>
      </c>
      <c r="D731" s="12" t="s">
        <v>536</v>
      </c>
      <c r="E731" s="12"/>
      <c r="F731" s="120">
        <f>F732</f>
        <v>2600</v>
      </c>
      <c r="G731" s="120"/>
    </row>
    <row r="732" spans="1:7" ht="25.5">
      <c r="A732" s="89" t="s">
        <v>34</v>
      </c>
      <c r="B732" s="14" t="s">
        <v>71</v>
      </c>
      <c r="C732" s="14" t="s">
        <v>72</v>
      </c>
      <c r="D732" s="12" t="s">
        <v>536</v>
      </c>
      <c r="E732" s="12">
        <v>600</v>
      </c>
      <c r="F732" s="120">
        <f>F733</f>
        <v>2600</v>
      </c>
      <c r="G732" s="120"/>
    </row>
    <row r="733" spans="1:7" ht="12.75">
      <c r="A733" s="89" t="s">
        <v>43</v>
      </c>
      <c r="B733" s="14" t="s">
        <v>71</v>
      </c>
      <c r="C733" s="14" t="s">
        <v>72</v>
      </c>
      <c r="D733" s="12" t="s">
        <v>536</v>
      </c>
      <c r="E733" s="12">
        <v>610</v>
      </c>
      <c r="F733" s="120">
        <f>прил8!G747+прил8!G862</f>
        <v>2600</v>
      </c>
      <c r="G733" s="120"/>
    </row>
    <row r="734" spans="1:7" ht="25.5">
      <c r="A734" s="7" t="s">
        <v>506</v>
      </c>
      <c r="B734" s="54" t="s">
        <v>71</v>
      </c>
      <c r="C734" s="54" t="s">
        <v>72</v>
      </c>
      <c r="D734" s="55" t="s">
        <v>507</v>
      </c>
      <c r="E734" s="55"/>
      <c r="F734" s="198">
        <f>F735</f>
        <v>1500</v>
      </c>
      <c r="G734" s="198"/>
    </row>
    <row r="735" spans="1:7" ht="25.5">
      <c r="A735" s="89" t="s">
        <v>658</v>
      </c>
      <c r="B735" s="54" t="s">
        <v>71</v>
      </c>
      <c r="C735" s="54" t="s">
        <v>72</v>
      </c>
      <c r="D735" s="55" t="s">
        <v>659</v>
      </c>
      <c r="E735" s="55"/>
      <c r="F735" s="198">
        <f>F736</f>
        <v>1500</v>
      </c>
      <c r="G735" s="198"/>
    </row>
    <row r="736" spans="1:7" ht="25.5">
      <c r="A736" s="89" t="s">
        <v>34</v>
      </c>
      <c r="B736" s="54" t="s">
        <v>71</v>
      </c>
      <c r="C736" s="54" t="s">
        <v>72</v>
      </c>
      <c r="D736" s="55" t="s">
        <v>659</v>
      </c>
      <c r="E736" s="55">
        <v>600</v>
      </c>
      <c r="F736" s="198">
        <f>F737</f>
        <v>1500</v>
      </c>
      <c r="G736" s="198"/>
    </row>
    <row r="737" spans="1:7" ht="12.75">
      <c r="A737" s="89" t="s">
        <v>43</v>
      </c>
      <c r="B737" s="54" t="s">
        <v>71</v>
      </c>
      <c r="C737" s="54" t="s">
        <v>72</v>
      </c>
      <c r="D737" s="55" t="s">
        <v>659</v>
      </c>
      <c r="E737" s="55">
        <v>610</v>
      </c>
      <c r="F737" s="198">
        <f>прил8!G751</f>
        <v>1500</v>
      </c>
      <c r="G737" s="198"/>
    </row>
    <row r="738" spans="1:7" ht="25.5">
      <c r="A738" s="13" t="s">
        <v>19</v>
      </c>
      <c r="B738" s="114" t="s">
        <v>71</v>
      </c>
      <c r="C738" s="114" t="s">
        <v>77</v>
      </c>
      <c r="D738" s="114"/>
      <c r="E738" s="114"/>
      <c r="F738" s="145">
        <f>F739</f>
        <v>290</v>
      </c>
      <c r="G738" s="145"/>
    </row>
    <row r="739" spans="1:7" ht="38.25">
      <c r="A739" s="104" t="s">
        <v>170</v>
      </c>
      <c r="B739" s="54" t="s">
        <v>71</v>
      </c>
      <c r="C739" s="54" t="s">
        <v>77</v>
      </c>
      <c r="D739" s="54" t="s">
        <v>352</v>
      </c>
      <c r="E739" s="54"/>
      <c r="F739" s="141">
        <f>F740+F747+F754</f>
        <v>290</v>
      </c>
      <c r="G739" s="141"/>
    </row>
    <row r="740" spans="1:7" ht="12.75">
      <c r="A740" s="104" t="s">
        <v>222</v>
      </c>
      <c r="B740" s="54" t="s">
        <v>71</v>
      </c>
      <c r="C740" s="54" t="s">
        <v>77</v>
      </c>
      <c r="D740" s="54" t="s">
        <v>354</v>
      </c>
      <c r="E740" s="54"/>
      <c r="F740" s="141">
        <f>F741</f>
        <v>125</v>
      </c>
      <c r="G740" s="141"/>
    </row>
    <row r="741" spans="1:7" ht="51">
      <c r="A741" s="104" t="s">
        <v>231</v>
      </c>
      <c r="B741" s="54" t="s">
        <v>71</v>
      </c>
      <c r="C741" s="54" t="s">
        <v>77</v>
      </c>
      <c r="D741" s="54" t="s">
        <v>360</v>
      </c>
      <c r="E741" s="54"/>
      <c r="F741" s="141">
        <f>F742</f>
        <v>125</v>
      </c>
      <c r="G741" s="141"/>
    </row>
    <row r="742" spans="1:7" ht="25.5">
      <c r="A742" s="89" t="s">
        <v>146</v>
      </c>
      <c r="B742" s="14" t="s">
        <v>71</v>
      </c>
      <c r="C742" s="14" t="s">
        <v>77</v>
      </c>
      <c r="D742" s="10" t="s">
        <v>359</v>
      </c>
      <c r="E742" s="14"/>
      <c r="F742" s="93">
        <f>F745+F743</f>
        <v>125</v>
      </c>
      <c r="G742" s="93"/>
    </row>
    <row r="743" spans="1:7" ht="51">
      <c r="A743" s="47" t="s">
        <v>50</v>
      </c>
      <c r="B743" s="14" t="s">
        <v>71</v>
      </c>
      <c r="C743" s="14" t="s">
        <v>77</v>
      </c>
      <c r="D743" s="10" t="s">
        <v>359</v>
      </c>
      <c r="E743" s="10">
        <v>100</v>
      </c>
      <c r="F743" s="122">
        <f>F744</f>
        <v>62</v>
      </c>
      <c r="G743" s="93"/>
    </row>
    <row r="744" spans="1:7" ht="12.75">
      <c r="A744" s="47" t="s">
        <v>33</v>
      </c>
      <c r="B744" s="14" t="s">
        <v>71</v>
      </c>
      <c r="C744" s="14" t="s">
        <v>77</v>
      </c>
      <c r="D744" s="10" t="s">
        <v>359</v>
      </c>
      <c r="E744" s="10">
        <v>110</v>
      </c>
      <c r="F744" s="122">
        <f>прил8!G758</f>
        <v>62</v>
      </c>
      <c r="G744" s="93"/>
    </row>
    <row r="745" spans="1:7" ht="25.5">
      <c r="A745" s="22" t="s">
        <v>727</v>
      </c>
      <c r="B745" s="14" t="s">
        <v>71</v>
      </c>
      <c r="C745" s="14" t="s">
        <v>77</v>
      </c>
      <c r="D745" s="10" t="s">
        <v>359</v>
      </c>
      <c r="E745" s="14" t="s">
        <v>52</v>
      </c>
      <c r="F745" s="93">
        <f>F746</f>
        <v>63</v>
      </c>
      <c r="G745" s="93"/>
    </row>
    <row r="746" spans="1:7" ht="25.5">
      <c r="A746" s="47" t="s">
        <v>55</v>
      </c>
      <c r="B746" s="14" t="s">
        <v>71</v>
      </c>
      <c r="C746" s="14" t="s">
        <v>77</v>
      </c>
      <c r="D746" s="10" t="s">
        <v>359</v>
      </c>
      <c r="E746" s="14" t="s">
        <v>98</v>
      </c>
      <c r="F746" s="123">
        <f>прил8!G767</f>
        <v>63</v>
      </c>
      <c r="G746" s="123"/>
    </row>
    <row r="747" spans="1:7" ht="12.75">
      <c r="A747" s="104" t="s">
        <v>171</v>
      </c>
      <c r="B747" s="54" t="s">
        <v>71</v>
      </c>
      <c r="C747" s="54" t="s">
        <v>77</v>
      </c>
      <c r="D747" s="54" t="s">
        <v>367</v>
      </c>
      <c r="E747" s="54"/>
      <c r="F747" s="146">
        <f>F748</f>
        <v>125</v>
      </c>
      <c r="G747" s="146"/>
    </row>
    <row r="748" spans="1:7" ht="51">
      <c r="A748" s="104" t="s">
        <v>231</v>
      </c>
      <c r="B748" s="54" t="s">
        <v>71</v>
      </c>
      <c r="C748" s="54" t="s">
        <v>77</v>
      </c>
      <c r="D748" s="10" t="s">
        <v>385</v>
      </c>
      <c r="E748" s="54"/>
      <c r="F748" s="141">
        <f>F749</f>
        <v>125</v>
      </c>
      <c r="G748" s="141"/>
    </row>
    <row r="749" spans="1:7" ht="25.5">
      <c r="A749" s="89" t="s">
        <v>146</v>
      </c>
      <c r="B749" s="14" t="s">
        <v>71</v>
      </c>
      <c r="C749" s="14" t="s">
        <v>77</v>
      </c>
      <c r="D749" s="14" t="s">
        <v>386</v>
      </c>
      <c r="E749" s="14"/>
      <c r="F749" s="93">
        <f>F752+F750</f>
        <v>125</v>
      </c>
      <c r="G749" s="93"/>
    </row>
    <row r="750" spans="1:7" ht="51">
      <c r="A750" s="47" t="s">
        <v>50</v>
      </c>
      <c r="B750" s="14" t="s">
        <v>71</v>
      </c>
      <c r="C750" s="14" t="s">
        <v>77</v>
      </c>
      <c r="D750" s="14" t="s">
        <v>386</v>
      </c>
      <c r="E750" s="14" t="s">
        <v>49</v>
      </c>
      <c r="F750" s="93">
        <f>F751</f>
        <v>62</v>
      </c>
      <c r="G750" s="93"/>
    </row>
    <row r="751" spans="1:7" ht="12.75">
      <c r="A751" s="47" t="s">
        <v>33</v>
      </c>
      <c r="B751" s="14" t="s">
        <v>71</v>
      </c>
      <c r="C751" s="14" t="s">
        <v>77</v>
      </c>
      <c r="D751" s="14" t="s">
        <v>386</v>
      </c>
      <c r="E751" s="14" t="s">
        <v>113</v>
      </c>
      <c r="F751" s="93">
        <f>прил8!G765</f>
        <v>62</v>
      </c>
      <c r="G751" s="93"/>
    </row>
    <row r="752" spans="1:7" ht="25.5">
      <c r="A752" s="22" t="s">
        <v>727</v>
      </c>
      <c r="B752" s="14" t="s">
        <v>71</v>
      </c>
      <c r="C752" s="14" t="s">
        <v>77</v>
      </c>
      <c r="D752" s="14" t="s">
        <v>386</v>
      </c>
      <c r="E752" s="14" t="s">
        <v>52</v>
      </c>
      <c r="F752" s="93">
        <f>F753</f>
        <v>63</v>
      </c>
      <c r="G752" s="93"/>
    </row>
    <row r="753" spans="1:7" ht="25.5">
      <c r="A753" s="47" t="s">
        <v>55</v>
      </c>
      <c r="B753" s="14" t="s">
        <v>71</v>
      </c>
      <c r="C753" s="14" t="s">
        <v>77</v>
      </c>
      <c r="D753" s="14" t="s">
        <v>386</v>
      </c>
      <c r="E753" s="14" t="s">
        <v>98</v>
      </c>
      <c r="F753" s="123">
        <f>прил8!G767</f>
        <v>63</v>
      </c>
      <c r="G753" s="123"/>
    </row>
    <row r="754" spans="1:7" ht="25.5">
      <c r="A754" s="104" t="s">
        <v>172</v>
      </c>
      <c r="B754" s="14" t="s">
        <v>71</v>
      </c>
      <c r="C754" s="14" t="s">
        <v>77</v>
      </c>
      <c r="D754" s="14" t="s">
        <v>395</v>
      </c>
      <c r="E754" s="14"/>
      <c r="F754" s="123">
        <f>F755</f>
        <v>40</v>
      </c>
      <c r="G754" s="123"/>
    </row>
    <row r="755" spans="1:7" ht="25.5">
      <c r="A755" s="96" t="s">
        <v>233</v>
      </c>
      <c r="B755" s="14" t="s">
        <v>71</v>
      </c>
      <c r="C755" s="14" t="s">
        <v>77</v>
      </c>
      <c r="D755" s="14" t="s">
        <v>527</v>
      </c>
      <c r="E755" s="14"/>
      <c r="F755" s="123">
        <f>F756</f>
        <v>40</v>
      </c>
      <c r="G755" s="123"/>
    </row>
    <row r="756" spans="1:7" ht="12.75">
      <c r="A756" s="96" t="s">
        <v>255</v>
      </c>
      <c r="B756" s="14" t="s">
        <v>71</v>
      </c>
      <c r="C756" s="14" t="s">
        <v>77</v>
      </c>
      <c r="D756" s="14" t="s">
        <v>403</v>
      </c>
      <c r="E756" s="14"/>
      <c r="F756" s="123">
        <f>F759+F757</f>
        <v>40</v>
      </c>
      <c r="G756" s="123"/>
    </row>
    <row r="757" spans="1:7" ht="51">
      <c r="A757" s="47" t="s">
        <v>50</v>
      </c>
      <c r="B757" s="14" t="s">
        <v>71</v>
      </c>
      <c r="C757" s="14" t="s">
        <v>77</v>
      </c>
      <c r="D757" s="14" t="s">
        <v>403</v>
      </c>
      <c r="E757" s="14" t="s">
        <v>49</v>
      </c>
      <c r="F757" s="123">
        <f>F758</f>
        <v>30</v>
      </c>
      <c r="G757" s="123"/>
    </row>
    <row r="758" spans="1:7" ht="12.75">
      <c r="A758" s="47" t="s">
        <v>33</v>
      </c>
      <c r="B758" s="14" t="s">
        <v>71</v>
      </c>
      <c r="C758" s="14" t="s">
        <v>77</v>
      </c>
      <c r="D758" s="14" t="s">
        <v>403</v>
      </c>
      <c r="E758" s="14" t="s">
        <v>113</v>
      </c>
      <c r="F758" s="123">
        <f>прил8!G772</f>
        <v>30</v>
      </c>
      <c r="G758" s="123"/>
    </row>
    <row r="759" spans="1:7" ht="25.5">
      <c r="A759" s="22" t="s">
        <v>727</v>
      </c>
      <c r="B759" s="14" t="s">
        <v>71</v>
      </c>
      <c r="C759" s="14" t="s">
        <v>77</v>
      </c>
      <c r="D759" s="14" t="s">
        <v>403</v>
      </c>
      <c r="E759" s="14" t="s">
        <v>52</v>
      </c>
      <c r="F759" s="123">
        <f>F760</f>
        <v>10</v>
      </c>
      <c r="G759" s="123"/>
    </row>
    <row r="760" spans="1:7" ht="25.5">
      <c r="A760" s="47" t="s">
        <v>55</v>
      </c>
      <c r="B760" s="14" t="s">
        <v>71</v>
      </c>
      <c r="C760" s="14" t="s">
        <v>77</v>
      </c>
      <c r="D760" s="14" t="s">
        <v>403</v>
      </c>
      <c r="E760" s="14" t="s">
        <v>98</v>
      </c>
      <c r="F760" s="123">
        <f>прил8!G774</f>
        <v>10</v>
      </c>
      <c r="G760" s="123"/>
    </row>
    <row r="761" spans="1:7" ht="12.75">
      <c r="A761" s="13" t="s">
        <v>20</v>
      </c>
      <c r="B761" s="18" t="s">
        <v>71</v>
      </c>
      <c r="C761" s="18" t="s">
        <v>71</v>
      </c>
      <c r="D761" s="18"/>
      <c r="E761" s="18"/>
      <c r="F761" s="135">
        <f>F762+F777</f>
        <v>7979</v>
      </c>
      <c r="G761" s="135">
        <f>G762+G777</f>
        <v>0</v>
      </c>
    </row>
    <row r="762" spans="1:7" ht="38.25">
      <c r="A762" s="104" t="s">
        <v>85</v>
      </c>
      <c r="B762" s="14" t="s">
        <v>71</v>
      </c>
      <c r="C762" s="14" t="s">
        <v>71</v>
      </c>
      <c r="D762" s="55" t="s">
        <v>297</v>
      </c>
      <c r="E762" s="50"/>
      <c r="F762" s="122">
        <f>F763+F773</f>
        <v>4122</v>
      </c>
      <c r="G762" s="122"/>
    </row>
    <row r="763" spans="1:7" ht="25.5">
      <c r="A763" s="104" t="s">
        <v>550</v>
      </c>
      <c r="B763" s="14" t="s">
        <v>71</v>
      </c>
      <c r="C763" s="14" t="s">
        <v>71</v>
      </c>
      <c r="D763" s="12" t="s">
        <v>298</v>
      </c>
      <c r="E763" s="10"/>
      <c r="F763" s="122">
        <f>F764+F767+F770</f>
        <v>3982</v>
      </c>
      <c r="G763" s="122"/>
    </row>
    <row r="764" spans="1:7" ht="25.5">
      <c r="A764" s="104" t="s">
        <v>300</v>
      </c>
      <c r="B764" s="14" t="s">
        <v>71</v>
      </c>
      <c r="C764" s="14" t="s">
        <v>71</v>
      </c>
      <c r="D764" s="12" t="s">
        <v>299</v>
      </c>
      <c r="E764" s="10"/>
      <c r="F764" s="122">
        <f>F765</f>
        <v>3820</v>
      </c>
      <c r="G764" s="122"/>
    </row>
    <row r="765" spans="1:7" ht="25.5">
      <c r="A765" s="89" t="s">
        <v>34</v>
      </c>
      <c r="B765" s="14" t="s">
        <v>71</v>
      </c>
      <c r="C765" s="14" t="s">
        <v>71</v>
      </c>
      <c r="D765" s="12" t="s">
        <v>299</v>
      </c>
      <c r="E765" s="10">
        <v>600</v>
      </c>
      <c r="F765" s="122">
        <f>F766</f>
        <v>3820</v>
      </c>
      <c r="G765" s="122"/>
    </row>
    <row r="766" spans="1:7" ht="12.75">
      <c r="A766" s="89" t="s">
        <v>43</v>
      </c>
      <c r="B766" s="14" t="s">
        <v>71</v>
      </c>
      <c r="C766" s="14" t="s">
        <v>71</v>
      </c>
      <c r="D766" s="12" t="s">
        <v>299</v>
      </c>
      <c r="E766" s="10">
        <v>610</v>
      </c>
      <c r="F766" s="122">
        <f>прил8!G868</f>
        <v>3820</v>
      </c>
      <c r="G766" s="122"/>
    </row>
    <row r="767" spans="1:7" ht="63.75">
      <c r="A767" s="89" t="s">
        <v>782</v>
      </c>
      <c r="B767" s="14" t="s">
        <v>71</v>
      </c>
      <c r="C767" s="14" t="s">
        <v>71</v>
      </c>
      <c r="D767" s="12" t="s">
        <v>784</v>
      </c>
      <c r="E767" s="10"/>
      <c r="F767" s="122">
        <f>F768</f>
        <v>151</v>
      </c>
      <c r="G767" s="122"/>
    </row>
    <row r="768" spans="1:7" ht="25.5">
      <c r="A768" s="89" t="s">
        <v>34</v>
      </c>
      <c r="B768" s="14" t="s">
        <v>71</v>
      </c>
      <c r="C768" s="14" t="s">
        <v>71</v>
      </c>
      <c r="D768" s="12" t="s">
        <v>784</v>
      </c>
      <c r="E768" s="10">
        <v>600</v>
      </c>
      <c r="F768" s="122">
        <f>F769</f>
        <v>151</v>
      </c>
      <c r="G768" s="122"/>
    </row>
    <row r="769" spans="1:7" ht="12.75">
      <c r="A769" s="89" t="s">
        <v>43</v>
      </c>
      <c r="B769" s="14" t="s">
        <v>71</v>
      </c>
      <c r="C769" s="14" t="s">
        <v>71</v>
      </c>
      <c r="D769" s="12" t="s">
        <v>784</v>
      </c>
      <c r="E769" s="10">
        <v>610</v>
      </c>
      <c r="F769" s="122">
        <f>прил8!G871</f>
        <v>151</v>
      </c>
      <c r="G769" s="122"/>
    </row>
    <row r="770" spans="1:7" ht="38.25">
      <c r="A770" s="89" t="s">
        <v>783</v>
      </c>
      <c r="B770" s="14" t="s">
        <v>71</v>
      </c>
      <c r="C770" s="14" t="s">
        <v>71</v>
      </c>
      <c r="D770" s="12" t="s">
        <v>785</v>
      </c>
      <c r="E770" s="10"/>
      <c r="F770" s="122">
        <f>F771</f>
        <v>11</v>
      </c>
      <c r="G770" s="122"/>
    </row>
    <row r="771" spans="1:7" ht="25.5">
      <c r="A771" s="89" t="s">
        <v>34</v>
      </c>
      <c r="B771" s="14" t="s">
        <v>71</v>
      </c>
      <c r="C771" s="14" t="s">
        <v>71</v>
      </c>
      <c r="D771" s="12" t="s">
        <v>785</v>
      </c>
      <c r="E771" s="10">
        <v>600</v>
      </c>
      <c r="F771" s="122">
        <f>F772</f>
        <v>11</v>
      </c>
      <c r="G771" s="122"/>
    </row>
    <row r="772" spans="1:7" ht="12.75">
      <c r="A772" s="89" t="s">
        <v>43</v>
      </c>
      <c r="B772" s="14" t="s">
        <v>71</v>
      </c>
      <c r="C772" s="14" t="s">
        <v>71</v>
      </c>
      <c r="D772" s="12" t="s">
        <v>785</v>
      </c>
      <c r="E772" s="10">
        <v>610</v>
      </c>
      <c r="F772" s="122">
        <f>прил8!G874</f>
        <v>11</v>
      </c>
      <c r="G772" s="122"/>
    </row>
    <row r="773" spans="1:7" ht="76.5">
      <c r="A773" s="77" t="s">
        <v>557</v>
      </c>
      <c r="B773" s="14" t="s">
        <v>71</v>
      </c>
      <c r="C773" s="14" t="s">
        <v>71</v>
      </c>
      <c r="D773" s="55" t="s">
        <v>576</v>
      </c>
      <c r="E773" s="10"/>
      <c r="F773" s="122">
        <f>F774</f>
        <v>140</v>
      </c>
      <c r="G773" s="122"/>
    </row>
    <row r="774" spans="1:7" ht="12.75">
      <c r="A774" s="77" t="s">
        <v>577</v>
      </c>
      <c r="B774" s="14" t="s">
        <v>71</v>
      </c>
      <c r="C774" s="14" t="s">
        <v>71</v>
      </c>
      <c r="D774" s="55" t="s">
        <v>573</v>
      </c>
      <c r="E774" s="10"/>
      <c r="F774" s="122">
        <f>F775</f>
        <v>140</v>
      </c>
      <c r="G774" s="122"/>
    </row>
    <row r="775" spans="1:7" ht="25.5">
      <c r="A775" s="89" t="s">
        <v>34</v>
      </c>
      <c r="B775" s="14" t="s">
        <v>71</v>
      </c>
      <c r="C775" s="14" t="s">
        <v>71</v>
      </c>
      <c r="D775" s="55" t="s">
        <v>573</v>
      </c>
      <c r="E775" s="10">
        <v>600</v>
      </c>
      <c r="F775" s="122">
        <f>F776</f>
        <v>140</v>
      </c>
      <c r="G775" s="122"/>
    </row>
    <row r="776" spans="1:7" ht="12.75">
      <c r="A776" s="89" t="s">
        <v>43</v>
      </c>
      <c r="B776" s="14" t="s">
        <v>71</v>
      </c>
      <c r="C776" s="14" t="s">
        <v>71</v>
      </c>
      <c r="D776" s="55" t="s">
        <v>573</v>
      </c>
      <c r="E776" s="10">
        <v>610</v>
      </c>
      <c r="F776" s="122">
        <f>прил8!G878</f>
        <v>140</v>
      </c>
      <c r="G776" s="122"/>
    </row>
    <row r="777" spans="1:7" ht="38.25">
      <c r="A777" s="104" t="s">
        <v>170</v>
      </c>
      <c r="B777" s="14" t="s">
        <v>71</v>
      </c>
      <c r="C777" s="14" t="s">
        <v>71</v>
      </c>
      <c r="D777" s="55" t="s">
        <v>352</v>
      </c>
      <c r="E777" s="10"/>
      <c r="F777" s="122">
        <f>F778</f>
        <v>3857</v>
      </c>
      <c r="G777" s="122"/>
    </row>
    <row r="778" spans="1:7" ht="25.5">
      <c r="A778" s="104" t="s">
        <v>172</v>
      </c>
      <c r="B778" s="14" t="s">
        <v>71</v>
      </c>
      <c r="C778" s="14" t="s">
        <v>71</v>
      </c>
      <c r="D778" s="55" t="s">
        <v>395</v>
      </c>
      <c r="E778" s="20"/>
      <c r="F778" s="122">
        <f>F779</f>
        <v>3857</v>
      </c>
      <c r="G778" s="122"/>
    </row>
    <row r="779" spans="1:7" ht="51">
      <c r="A779" s="89" t="s">
        <v>234</v>
      </c>
      <c r="B779" s="14" t="s">
        <v>71</v>
      </c>
      <c r="C779" s="14" t="s">
        <v>71</v>
      </c>
      <c r="D779" s="55" t="s">
        <v>406</v>
      </c>
      <c r="E779" s="20"/>
      <c r="F779" s="122">
        <f>F785+F780</f>
        <v>3857</v>
      </c>
      <c r="G779" s="122"/>
    </row>
    <row r="780" spans="1:7" ht="25.5">
      <c r="A780" s="89" t="s">
        <v>647</v>
      </c>
      <c r="B780" s="14" t="s">
        <v>71</v>
      </c>
      <c r="C780" s="14" t="s">
        <v>71</v>
      </c>
      <c r="D780" s="55" t="s">
        <v>648</v>
      </c>
      <c r="E780" s="10"/>
      <c r="F780" s="122">
        <f>F781+F783</f>
        <v>2357</v>
      </c>
      <c r="G780" s="122"/>
    </row>
    <row r="781" spans="1:7" ht="25.5">
      <c r="A781" s="22" t="s">
        <v>727</v>
      </c>
      <c r="B781" s="14" t="s">
        <v>71</v>
      </c>
      <c r="C781" s="14" t="s">
        <v>71</v>
      </c>
      <c r="D781" s="55" t="s">
        <v>648</v>
      </c>
      <c r="E781" s="10">
        <v>200</v>
      </c>
      <c r="F781" s="122">
        <f>F782</f>
        <v>1462.7</v>
      </c>
      <c r="G781" s="122"/>
    </row>
    <row r="782" spans="1:7" ht="25.5">
      <c r="A782" s="47" t="s">
        <v>55</v>
      </c>
      <c r="B782" s="14" t="s">
        <v>71</v>
      </c>
      <c r="C782" s="14" t="s">
        <v>71</v>
      </c>
      <c r="D782" s="55" t="s">
        <v>648</v>
      </c>
      <c r="E782" s="10">
        <v>240</v>
      </c>
      <c r="F782" s="122">
        <f>прил8!G781</f>
        <v>1462.7</v>
      </c>
      <c r="G782" s="122"/>
    </row>
    <row r="783" spans="1:7" ht="25.5">
      <c r="A783" s="47" t="s">
        <v>34</v>
      </c>
      <c r="B783" s="14" t="s">
        <v>71</v>
      </c>
      <c r="C783" s="14" t="s">
        <v>71</v>
      </c>
      <c r="D783" s="55" t="s">
        <v>648</v>
      </c>
      <c r="E783" s="10">
        <v>600</v>
      </c>
      <c r="F783" s="122">
        <f>F784</f>
        <v>894.3</v>
      </c>
      <c r="G783" s="122"/>
    </row>
    <row r="784" spans="1:7" ht="12.75">
      <c r="A784" s="47" t="s">
        <v>43</v>
      </c>
      <c r="B784" s="14" t="s">
        <v>71</v>
      </c>
      <c r="C784" s="14" t="s">
        <v>71</v>
      </c>
      <c r="D784" s="55" t="s">
        <v>648</v>
      </c>
      <c r="E784" s="10">
        <v>610</v>
      </c>
      <c r="F784" s="122">
        <f>прил8!G783</f>
        <v>894.3</v>
      </c>
      <c r="G784" s="122"/>
    </row>
    <row r="785" spans="1:7" ht="25.5">
      <c r="A785" s="85" t="s">
        <v>177</v>
      </c>
      <c r="B785" s="14" t="s">
        <v>71</v>
      </c>
      <c r="C785" s="14" t="s">
        <v>71</v>
      </c>
      <c r="D785" s="10" t="s">
        <v>407</v>
      </c>
      <c r="E785" s="10"/>
      <c r="F785" s="122">
        <f>F790+F786+F788</f>
        <v>1500</v>
      </c>
      <c r="G785" s="122"/>
    </row>
    <row r="786" spans="1:7" ht="25.5">
      <c r="A786" s="22" t="s">
        <v>727</v>
      </c>
      <c r="B786" s="14" t="s">
        <v>71</v>
      </c>
      <c r="C786" s="14" t="s">
        <v>71</v>
      </c>
      <c r="D786" s="10" t="s">
        <v>407</v>
      </c>
      <c r="E786" s="10">
        <v>200</v>
      </c>
      <c r="F786" s="122">
        <f>F787</f>
        <v>1001.8</v>
      </c>
      <c r="G786" s="122"/>
    </row>
    <row r="787" spans="1:7" ht="25.5">
      <c r="A787" s="47" t="s">
        <v>55</v>
      </c>
      <c r="B787" s="14" t="s">
        <v>71</v>
      </c>
      <c r="C787" s="14" t="s">
        <v>71</v>
      </c>
      <c r="D787" s="10" t="s">
        <v>407</v>
      </c>
      <c r="E787" s="10">
        <v>240</v>
      </c>
      <c r="F787" s="122">
        <f>прил8!G786</f>
        <v>1001.8</v>
      </c>
      <c r="G787" s="122"/>
    </row>
    <row r="788" spans="1:7" ht="12.75">
      <c r="A788" s="47" t="s">
        <v>39</v>
      </c>
      <c r="B788" s="14" t="s">
        <v>71</v>
      </c>
      <c r="C788" s="14" t="s">
        <v>71</v>
      </c>
      <c r="D788" s="10" t="s">
        <v>407</v>
      </c>
      <c r="E788" s="10">
        <v>300</v>
      </c>
      <c r="F788" s="122">
        <f>F789</f>
        <v>0</v>
      </c>
      <c r="G788" s="122"/>
    </row>
    <row r="789" spans="1:7" ht="38.25">
      <c r="A789" s="47" t="s">
        <v>41</v>
      </c>
      <c r="B789" s="14" t="s">
        <v>71</v>
      </c>
      <c r="C789" s="14" t="s">
        <v>71</v>
      </c>
      <c r="D789" s="10" t="s">
        <v>407</v>
      </c>
      <c r="E789" s="10">
        <v>320</v>
      </c>
      <c r="F789" s="122">
        <f>прил8!G788</f>
        <v>0</v>
      </c>
      <c r="G789" s="122"/>
    </row>
    <row r="790" spans="1:7" ht="25.5">
      <c r="A790" s="47" t="s">
        <v>34</v>
      </c>
      <c r="B790" s="14" t="s">
        <v>71</v>
      </c>
      <c r="C790" s="14" t="s">
        <v>71</v>
      </c>
      <c r="D790" s="10" t="s">
        <v>407</v>
      </c>
      <c r="E790" s="10">
        <v>600</v>
      </c>
      <c r="F790" s="122">
        <f>F791</f>
        <v>498.2</v>
      </c>
      <c r="G790" s="122"/>
    </row>
    <row r="791" spans="1:7" ht="12.75">
      <c r="A791" s="47" t="s">
        <v>43</v>
      </c>
      <c r="B791" s="14" t="s">
        <v>71</v>
      </c>
      <c r="C791" s="14" t="s">
        <v>71</v>
      </c>
      <c r="D791" s="10" t="s">
        <v>407</v>
      </c>
      <c r="E791" s="10">
        <v>610</v>
      </c>
      <c r="F791" s="122">
        <f>прил8!G790</f>
        <v>498.2</v>
      </c>
      <c r="G791" s="122"/>
    </row>
    <row r="792" spans="1:7" ht="12.75">
      <c r="A792" s="13" t="s">
        <v>21</v>
      </c>
      <c r="B792" s="18" t="s">
        <v>71</v>
      </c>
      <c r="C792" s="18" t="s">
        <v>70</v>
      </c>
      <c r="D792" s="18"/>
      <c r="E792" s="18"/>
      <c r="F792" s="133">
        <f>F799+F793</f>
        <v>54793</v>
      </c>
      <c r="G792" s="133">
        <f>G799</f>
        <v>585</v>
      </c>
    </row>
    <row r="793" spans="1:7" ht="38.25">
      <c r="A793" s="7" t="s">
        <v>162</v>
      </c>
      <c r="B793" s="14" t="s">
        <v>71</v>
      </c>
      <c r="C793" s="14" t="s">
        <v>70</v>
      </c>
      <c r="D793" s="16" t="s">
        <v>310</v>
      </c>
      <c r="E793" s="19"/>
      <c r="F793" s="128">
        <f>F794</f>
        <v>11</v>
      </c>
      <c r="G793" s="133"/>
    </row>
    <row r="794" spans="1:7" ht="12.75">
      <c r="A794" s="7" t="s">
        <v>166</v>
      </c>
      <c r="B794" s="14" t="s">
        <v>71</v>
      </c>
      <c r="C794" s="14" t="s">
        <v>70</v>
      </c>
      <c r="D794" s="16" t="s">
        <v>320</v>
      </c>
      <c r="E794" s="19"/>
      <c r="F794" s="128">
        <f>F795</f>
        <v>11</v>
      </c>
      <c r="G794" s="133"/>
    </row>
    <row r="795" spans="1:7" ht="38.25">
      <c r="A795" s="44" t="s">
        <v>242</v>
      </c>
      <c r="B795" s="14" t="s">
        <v>71</v>
      </c>
      <c r="C795" s="14" t="s">
        <v>70</v>
      </c>
      <c r="D795" s="12" t="s">
        <v>323</v>
      </c>
      <c r="E795" s="10"/>
      <c r="F795" s="128">
        <f>F796</f>
        <v>11</v>
      </c>
      <c r="G795" s="133"/>
    </row>
    <row r="796" spans="1:7" ht="12.75">
      <c r="A796" s="44" t="s">
        <v>95</v>
      </c>
      <c r="B796" s="14" t="s">
        <v>71</v>
      </c>
      <c r="C796" s="14" t="s">
        <v>70</v>
      </c>
      <c r="D796" s="12" t="s">
        <v>324</v>
      </c>
      <c r="E796" s="10"/>
      <c r="F796" s="128">
        <f>F797</f>
        <v>11</v>
      </c>
      <c r="G796" s="133"/>
    </row>
    <row r="797" spans="1:7" ht="25.5">
      <c r="A797" s="22" t="s">
        <v>727</v>
      </c>
      <c r="B797" s="14" t="s">
        <v>71</v>
      </c>
      <c r="C797" s="14" t="s">
        <v>70</v>
      </c>
      <c r="D797" s="12" t="s">
        <v>324</v>
      </c>
      <c r="E797" s="10">
        <v>200</v>
      </c>
      <c r="F797" s="128">
        <f>F798</f>
        <v>11</v>
      </c>
      <c r="G797" s="133"/>
    </row>
    <row r="798" spans="1:7" ht="25.5">
      <c r="A798" s="22" t="s">
        <v>55</v>
      </c>
      <c r="B798" s="14" t="s">
        <v>71</v>
      </c>
      <c r="C798" s="14" t="s">
        <v>70</v>
      </c>
      <c r="D798" s="12" t="s">
        <v>324</v>
      </c>
      <c r="E798" s="10">
        <v>240</v>
      </c>
      <c r="F798" s="128">
        <f>прил8!G797</f>
        <v>11</v>
      </c>
      <c r="G798" s="133"/>
    </row>
    <row r="799" spans="1:7" ht="38.25">
      <c r="A799" s="104" t="s">
        <v>170</v>
      </c>
      <c r="B799" s="14" t="s">
        <v>71</v>
      </c>
      <c r="C799" s="14" t="s">
        <v>70</v>
      </c>
      <c r="D799" s="14" t="s">
        <v>352</v>
      </c>
      <c r="E799" s="14"/>
      <c r="F799" s="123">
        <f>F800+F805</f>
        <v>54782</v>
      </c>
      <c r="G799" s="123">
        <f>G800+G805</f>
        <v>585</v>
      </c>
    </row>
    <row r="800" spans="1:7" ht="12.75">
      <c r="A800" s="153" t="s">
        <v>223</v>
      </c>
      <c r="B800" s="14" t="s">
        <v>71</v>
      </c>
      <c r="C800" s="14" t="s">
        <v>70</v>
      </c>
      <c r="D800" s="14" t="s">
        <v>354</v>
      </c>
      <c r="E800" s="14"/>
      <c r="F800" s="93">
        <f aca="true" t="shared" si="3" ref="F800:G803">F801</f>
        <v>585</v>
      </c>
      <c r="G800" s="93">
        <f t="shared" si="3"/>
        <v>585</v>
      </c>
    </row>
    <row r="801" spans="1:7" ht="38.25">
      <c r="A801" s="153" t="s">
        <v>224</v>
      </c>
      <c r="B801" s="14" t="s">
        <v>71</v>
      </c>
      <c r="C801" s="14" t="s">
        <v>70</v>
      </c>
      <c r="D801" s="14" t="s">
        <v>356</v>
      </c>
      <c r="E801" s="14"/>
      <c r="F801" s="93">
        <f t="shared" si="3"/>
        <v>585</v>
      </c>
      <c r="G801" s="93">
        <f t="shared" si="3"/>
        <v>585</v>
      </c>
    </row>
    <row r="802" spans="1:7" ht="51">
      <c r="A802" s="7" t="s">
        <v>363</v>
      </c>
      <c r="B802" s="14" t="s">
        <v>71</v>
      </c>
      <c r="C802" s="14" t="s">
        <v>70</v>
      </c>
      <c r="D802" s="14" t="s">
        <v>364</v>
      </c>
      <c r="E802" s="14"/>
      <c r="F802" s="128">
        <f t="shared" si="3"/>
        <v>585</v>
      </c>
      <c r="G802" s="128">
        <f t="shared" si="3"/>
        <v>585</v>
      </c>
    </row>
    <row r="803" spans="1:7" ht="25.5">
      <c r="A803" s="47" t="s">
        <v>34</v>
      </c>
      <c r="B803" s="14" t="s">
        <v>71</v>
      </c>
      <c r="C803" s="14" t="s">
        <v>70</v>
      </c>
      <c r="D803" s="14" t="s">
        <v>364</v>
      </c>
      <c r="E803" s="14" t="s">
        <v>31</v>
      </c>
      <c r="F803" s="93">
        <f t="shared" si="3"/>
        <v>585</v>
      </c>
      <c r="G803" s="93">
        <f t="shared" si="3"/>
        <v>585</v>
      </c>
    </row>
    <row r="804" spans="1:7" ht="12.75">
      <c r="A804" s="47" t="s">
        <v>43</v>
      </c>
      <c r="B804" s="14" t="s">
        <v>71</v>
      </c>
      <c r="C804" s="14" t="s">
        <v>70</v>
      </c>
      <c r="D804" s="14" t="s">
        <v>364</v>
      </c>
      <c r="E804" s="14" t="s">
        <v>32</v>
      </c>
      <c r="F804" s="128">
        <f>прил8!G462</f>
        <v>585</v>
      </c>
      <c r="G804" s="128">
        <f>прил8!H462</f>
        <v>585</v>
      </c>
    </row>
    <row r="805" spans="1:7" ht="25.5">
      <c r="A805" s="104" t="s">
        <v>0</v>
      </c>
      <c r="B805" s="14" t="s">
        <v>71</v>
      </c>
      <c r="C805" s="14" t="s">
        <v>70</v>
      </c>
      <c r="D805" s="14" t="s">
        <v>412</v>
      </c>
      <c r="E805" s="14"/>
      <c r="F805" s="123">
        <f>F806</f>
        <v>54197</v>
      </c>
      <c r="G805" s="123"/>
    </row>
    <row r="806" spans="1:7" ht="38.25">
      <c r="A806" s="104" t="s">
        <v>566</v>
      </c>
      <c r="B806" s="14" t="s">
        <v>71</v>
      </c>
      <c r="C806" s="14" t="s">
        <v>70</v>
      </c>
      <c r="D806" s="14" t="s">
        <v>410</v>
      </c>
      <c r="E806" s="14"/>
      <c r="F806" s="123">
        <f>F807+F814+F823</f>
        <v>54197</v>
      </c>
      <c r="G806" s="123"/>
    </row>
    <row r="807" spans="1:7" ht="12.75">
      <c r="A807" s="7" t="s">
        <v>95</v>
      </c>
      <c r="B807" s="14" t="s">
        <v>71</v>
      </c>
      <c r="C807" s="14" t="s">
        <v>70</v>
      </c>
      <c r="D807" s="14" t="s">
        <v>411</v>
      </c>
      <c r="E807" s="14"/>
      <c r="F807" s="93">
        <f>F808+F810+F812</f>
        <v>9674</v>
      </c>
      <c r="G807" s="93"/>
    </row>
    <row r="808" spans="1:7" ht="51">
      <c r="A808" s="47" t="s">
        <v>50</v>
      </c>
      <c r="B808" s="14" t="s">
        <v>71</v>
      </c>
      <c r="C808" s="14" t="s">
        <v>70</v>
      </c>
      <c r="D808" s="14" t="s">
        <v>411</v>
      </c>
      <c r="E808" s="14" t="s">
        <v>49</v>
      </c>
      <c r="F808" s="123">
        <f>F809</f>
        <v>7652</v>
      </c>
      <c r="G808" s="123"/>
    </row>
    <row r="809" spans="1:7" ht="25.5">
      <c r="A809" s="22" t="s">
        <v>51</v>
      </c>
      <c r="B809" s="14" t="s">
        <v>71</v>
      </c>
      <c r="C809" s="14" t="s">
        <v>70</v>
      </c>
      <c r="D809" s="14" t="s">
        <v>411</v>
      </c>
      <c r="E809" s="14" t="s">
        <v>96</v>
      </c>
      <c r="F809" s="93">
        <f>прил8!G803</f>
        <v>7652</v>
      </c>
      <c r="G809" s="93"/>
    </row>
    <row r="810" spans="1:7" ht="25.5">
      <c r="A810" s="22" t="s">
        <v>727</v>
      </c>
      <c r="B810" s="14" t="s">
        <v>71</v>
      </c>
      <c r="C810" s="14" t="s">
        <v>70</v>
      </c>
      <c r="D810" s="14" t="s">
        <v>411</v>
      </c>
      <c r="E810" s="14" t="s">
        <v>52</v>
      </c>
      <c r="F810" s="93">
        <f>F811</f>
        <v>2012</v>
      </c>
      <c r="G810" s="93"/>
    </row>
    <row r="811" spans="1:7" ht="25.5">
      <c r="A811" s="47" t="s">
        <v>55</v>
      </c>
      <c r="B811" s="14" t="s">
        <v>71</v>
      </c>
      <c r="C811" s="14" t="s">
        <v>70</v>
      </c>
      <c r="D811" s="14" t="s">
        <v>411</v>
      </c>
      <c r="E811" s="14" t="s">
        <v>98</v>
      </c>
      <c r="F811" s="93">
        <f>прил8!G805</f>
        <v>2012</v>
      </c>
      <c r="G811" s="93"/>
    </row>
    <row r="812" spans="1:7" ht="12.75">
      <c r="A812" s="47" t="s">
        <v>56</v>
      </c>
      <c r="B812" s="14" t="s">
        <v>71</v>
      </c>
      <c r="C812" s="14" t="s">
        <v>70</v>
      </c>
      <c r="D812" s="14" t="s">
        <v>411</v>
      </c>
      <c r="E812" s="14" t="s">
        <v>53</v>
      </c>
      <c r="F812" s="93">
        <f>F813</f>
        <v>10</v>
      </c>
      <c r="G812" s="93"/>
    </row>
    <row r="813" spans="1:7" ht="12.75">
      <c r="A813" s="47" t="s">
        <v>57</v>
      </c>
      <c r="B813" s="14" t="s">
        <v>71</v>
      </c>
      <c r="C813" s="14" t="s">
        <v>70</v>
      </c>
      <c r="D813" s="14" t="s">
        <v>411</v>
      </c>
      <c r="E813" s="14" t="s">
        <v>54</v>
      </c>
      <c r="F813" s="93">
        <f>прил8!G807</f>
        <v>10</v>
      </c>
      <c r="G813" s="93"/>
    </row>
    <row r="814" spans="1:7" ht="25.5">
      <c r="A814" s="77" t="s">
        <v>300</v>
      </c>
      <c r="B814" s="14" t="s">
        <v>71</v>
      </c>
      <c r="C814" s="14" t="s">
        <v>70</v>
      </c>
      <c r="D814" s="14" t="s">
        <v>413</v>
      </c>
      <c r="E814" s="14"/>
      <c r="F814" s="93">
        <f>F819+F815+F817+F821</f>
        <v>44017</v>
      </c>
      <c r="G814" s="93"/>
    </row>
    <row r="815" spans="1:7" ht="51">
      <c r="A815" s="47" t="s">
        <v>50</v>
      </c>
      <c r="B815" s="14" t="s">
        <v>71</v>
      </c>
      <c r="C815" s="14" t="s">
        <v>70</v>
      </c>
      <c r="D815" s="14" t="s">
        <v>413</v>
      </c>
      <c r="E815" s="14" t="s">
        <v>49</v>
      </c>
      <c r="F815" s="93">
        <f>F816</f>
        <v>10723</v>
      </c>
      <c r="G815" s="93"/>
    </row>
    <row r="816" spans="1:7" ht="12.75">
      <c r="A816" s="47" t="s">
        <v>33</v>
      </c>
      <c r="B816" s="14" t="s">
        <v>71</v>
      </c>
      <c r="C816" s="14" t="s">
        <v>70</v>
      </c>
      <c r="D816" s="14" t="s">
        <v>413</v>
      </c>
      <c r="E816" s="14" t="s">
        <v>113</v>
      </c>
      <c r="F816" s="123">
        <f>прил8!G810</f>
        <v>10723</v>
      </c>
      <c r="G816" s="123"/>
    </row>
    <row r="817" spans="1:7" ht="25.5">
      <c r="A817" s="22" t="s">
        <v>727</v>
      </c>
      <c r="B817" s="14" t="s">
        <v>71</v>
      </c>
      <c r="C817" s="14" t="s">
        <v>70</v>
      </c>
      <c r="D817" s="14" t="s">
        <v>413</v>
      </c>
      <c r="E817" s="14" t="s">
        <v>52</v>
      </c>
      <c r="F817" s="93">
        <f>F818</f>
        <v>3998</v>
      </c>
      <c r="G817" s="93"/>
    </row>
    <row r="818" spans="1:7" ht="25.5">
      <c r="A818" s="47" t="s">
        <v>55</v>
      </c>
      <c r="B818" s="14" t="s">
        <v>71</v>
      </c>
      <c r="C818" s="14" t="s">
        <v>70</v>
      </c>
      <c r="D818" s="14" t="s">
        <v>413</v>
      </c>
      <c r="E818" s="14" t="s">
        <v>98</v>
      </c>
      <c r="F818" s="93">
        <f>прил8!G812</f>
        <v>3998</v>
      </c>
      <c r="G818" s="93"/>
    </row>
    <row r="819" spans="1:7" ht="25.5">
      <c r="A819" s="47" t="s">
        <v>34</v>
      </c>
      <c r="B819" s="14" t="s">
        <v>71</v>
      </c>
      <c r="C819" s="14" t="s">
        <v>70</v>
      </c>
      <c r="D819" s="14" t="s">
        <v>413</v>
      </c>
      <c r="E819" s="14" t="s">
        <v>31</v>
      </c>
      <c r="F819" s="93">
        <f>F820</f>
        <v>29251</v>
      </c>
      <c r="G819" s="93"/>
    </row>
    <row r="820" spans="1:7" ht="12.75">
      <c r="A820" s="47" t="s">
        <v>43</v>
      </c>
      <c r="B820" s="14" t="s">
        <v>71</v>
      </c>
      <c r="C820" s="14" t="s">
        <v>70</v>
      </c>
      <c r="D820" s="14" t="s">
        <v>413</v>
      </c>
      <c r="E820" s="14" t="s">
        <v>32</v>
      </c>
      <c r="F820" s="123">
        <f>прил8!G467</f>
        <v>29251</v>
      </c>
      <c r="G820" s="123"/>
    </row>
    <row r="821" spans="1:7" ht="12.75">
      <c r="A821" s="47" t="s">
        <v>56</v>
      </c>
      <c r="B821" s="14" t="s">
        <v>71</v>
      </c>
      <c r="C821" s="14" t="s">
        <v>70</v>
      </c>
      <c r="D821" s="14" t="s">
        <v>413</v>
      </c>
      <c r="E821" s="14" t="s">
        <v>53</v>
      </c>
      <c r="F821" s="93">
        <f>F822</f>
        <v>45</v>
      </c>
      <c r="G821" s="93"/>
    </row>
    <row r="822" spans="1:7" ht="12.75">
      <c r="A822" s="47" t="s">
        <v>57</v>
      </c>
      <c r="B822" s="14" t="s">
        <v>71</v>
      </c>
      <c r="C822" s="14" t="s">
        <v>70</v>
      </c>
      <c r="D822" s="14" t="s">
        <v>413</v>
      </c>
      <c r="E822" s="14" t="s">
        <v>54</v>
      </c>
      <c r="F822" s="93">
        <f>прил8!G814</f>
        <v>45</v>
      </c>
      <c r="G822" s="93"/>
    </row>
    <row r="823" spans="1:7" ht="12.75">
      <c r="A823" s="7" t="s">
        <v>129</v>
      </c>
      <c r="B823" s="14" t="s">
        <v>71</v>
      </c>
      <c r="C823" s="14" t="s">
        <v>70</v>
      </c>
      <c r="D823" s="14" t="s">
        <v>414</v>
      </c>
      <c r="E823" s="14"/>
      <c r="F823" s="123">
        <f>F824</f>
        <v>506</v>
      </c>
      <c r="G823" s="123"/>
    </row>
    <row r="824" spans="1:7" ht="25.5">
      <c r="A824" s="47" t="s">
        <v>34</v>
      </c>
      <c r="B824" s="14" t="s">
        <v>71</v>
      </c>
      <c r="C824" s="14" t="s">
        <v>70</v>
      </c>
      <c r="D824" s="14" t="s">
        <v>414</v>
      </c>
      <c r="E824" s="14" t="s">
        <v>31</v>
      </c>
      <c r="F824" s="123">
        <f>F825</f>
        <v>506</v>
      </c>
      <c r="G824" s="123"/>
    </row>
    <row r="825" spans="1:7" ht="12.75">
      <c r="A825" s="47" t="s">
        <v>43</v>
      </c>
      <c r="B825" s="14" t="s">
        <v>71</v>
      </c>
      <c r="C825" s="14" t="s">
        <v>70</v>
      </c>
      <c r="D825" s="14" t="s">
        <v>414</v>
      </c>
      <c r="E825" s="14" t="s">
        <v>32</v>
      </c>
      <c r="F825" s="123">
        <f>прил8!G470</f>
        <v>506</v>
      </c>
      <c r="G825" s="123"/>
    </row>
    <row r="826" spans="1:7" ht="12.75">
      <c r="A826" s="13" t="s">
        <v>22</v>
      </c>
      <c r="B826" s="18" t="s">
        <v>73</v>
      </c>
      <c r="C826" s="18"/>
      <c r="D826" s="18"/>
      <c r="E826" s="18"/>
      <c r="F826" s="135">
        <f>F827+F893</f>
        <v>86765.6</v>
      </c>
      <c r="G826" s="135"/>
    </row>
    <row r="827" spans="1:7" ht="12.75">
      <c r="A827" s="61" t="s">
        <v>23</v>
      </c>
      <c r="B827" s="18" t="s">
        <v>73</v>
      </c>
      <c r="C827" s="18" t="s">
        <v>78</v>
      </c>
      <c r="D827" s="18"/>
      <c r="E827" s="18"/>
      <c r="F827" s="135">
        <f>F828+F888</f>
        <v>78441.6</v>
      </c>
      <c r="G827" s="135"/>
    </row>
    <row r="828" spans="1:7" s="65" customFormat="1" ht="25.5">
      <c r="A828" s="104" t="s">
        <v>149</v>
      </c>
      <c r="B828" s="14" t="s">
        <v>73</v>
      </c>
      <c r="C828" s="14" t="s">
        <v>78</v>
      </c>
      <c r="D828" s="55" t="s">
        <v>271</v>
      </c>
      <c r="E828" s="50"/>
      <c r="F828" s="122">
        <f>F829+F840+F874+F869</f>
        <v>78041.6</v>
      </c>
      <c r="G828" s="122"/>
    </row>
    <row r="829" spans="1:7" ht="25.5">
      <c r="A829" s="104" t="s">
        <v>124</v>
      </c>
      <c r="B829" s="14" t="s">
        <v>73</v>
      </c>
      <c r="C829" s="14" t="s">
        <v>78</v>
      </c>
      <c r="D829" s="55" t="s">
        <v>272</v>
      </c>
      <c r="E829" s="50"/>
      <c r="F829" s="122">
        <f>F830</f>
        <v>35904</v>
      </c>
      <c r="G829" s="122"/>
    </row>
    <row r="830" spans="1:7" ht="38.25">
      <c r="A830" s="7" t="s">
        <v>236</v>
      </c>
      <c r="B830" s="14" t="s">
        <v>73</v>
      </c>
      <c r="C830" s="14" t="s">
        <v>78</v>
      </c>
      <c r="D830" s="14" t="s">
        <v>273</v>
      </c>
      <c r="E830" s="14"/>
      <c r="F830" s="123">
        <f>F831+F834+F837</f>
        <v>35904</v>
      </c>
      <c r="G830" s="123"/>
    </row>
    <row r="831" spans="1:7" ht="25.5">
      <c r="A831" s="77" t="s">
        <v>300</v>
      </c>
      <c r="B831" s="14" t="s">
        <v>73</v>
      </c>
      <c r="C831" s="14" t="s">
        <v>78</v>
      </c>
      <c r="D831" s="14" t="s">
        <v>274</v>
      </c>
      <c r="E831" s="14"/>
      <c r="F831" s="123">
        <f>F832</f>
        <v>34802</v>
      </c>
      <c r="G831" s="123"/>
    </row>
    <row r="832" spans="1:7" ht="25.5">
      <c r="A832" s="89" t="s">
        <v>34</v>
      </c>
      <c r="B832" s="14" t="s">
        <v>73</v>
      </c>
      <c r="C832" s="14" t="s">
        <v>78</v>
      </c>
      <c r="D832" s="14" t="s">
        <v>274</v>
      </c>
      <c r="E832" s="14" t="s">
        <v>31</v>
      </c>
      <c r="F832" s="123">
        <f>F833</f>
        <v>34802</v>
      </c>
      <c r="G832" s="123"/>
    </row>
    <row r="833" spans="1:7" ht="12.75">
      <c r="A833" s="89" t="s">
        <v>43</v>
      </c>
      <c r="B833" s="14" t="s">
        <v>73</v>
      </c>
      <c r="C833" s="14" t="s">
        <v>78</v>
      </c>
      <c r="D833" s="14" t="s">
        <v>274</v>
      </c>
      <c r="E833" s="14" t="s">
        <v>32</v>
      </c>
      <c r="F833" s="123">
        <f>прил8!G886</f>
        <v>34802</v>
      </c>
      <c r="G833" s="123"/>
    </row>
    <row r="834" spans="1:7" ht="63.75">
      <c r="A834" s="89" t="s">
        <v>770</v>
      </c>
      <c r="B834" s="14" t="s">
        <v>73</v>
      </c>
      <c r="C834" s="14" t="s">
        <v>78</v>
      </c>
      <c r="D834" s="10" t="s">
        <v>778</v>
      </c>
      <c r="E834" s="10"/>
      <c r="F834" s="122">
        <f>F835</f>
        <v>1025</v>
      </c>
      <c r="G834" s="123"/>
    </row>
    <row r="835" spans="1:7" ht="25.5">
      <c r="A835" s="89" t="s">
        <v>34</v>
      </c>
      <c r="B835" s="14" t="s">
        <v>73</v>
      </c>
      <c r="C835" s="14" t="s">
        <v>78</v>
      </c>
      <c r="D835" s="10" t="s">
        <v>778</v>
      </c>
      <c r="E835" s="10">
        <v>600</v>
      </c>
      <c r="F835" s="122">
        <f>F836</f>
        <v>1025</v>
      </c>
      <c r="G835" s="123"/>
    </row>
    <row r="836" spans="1:7" ht="12.75">
      <c r="A836" s="89" t="s">
        <v>43</v>
      </c>
      <c r="B836" s="14" t="s">
        <v>73</v>
      </c>
      <c r="C836" s="14" t="s">
        <v>78</v>
      </c>
      <c r="D836" s="10" t="s">
        <v>778</v>
      </c>
      <c r="E836" s="10">
        <v>610</v>
      </c>
      <c r="F836" s="122">
        <f>прил8!G889</f>
        <v>1025</v>
      </c>
      <c r="G836" s="123"/>
    </row>
    <row r="837" spans="1:7" ht="25.5">
      <c r="A837" s="89" t="s">
        <v>771</v>
      </c>
      <c r="B837" s="14" t="s">
        <v>73</v>
      </c>
      <c r="C837" s="14" t="s">
        <v>78</v>
      </c>
      <c r="D837" s="10" t="s">
        <v>779</v>
      </c>
      <c r="E837" s="10"/>
      <c r="F837" s="122">
        <f>F838</f>
        <v>77</v>
      </c>
      <c r="G837" s="123"/>
    </row>
    <row r="838" spans="1:7" ht="25.5">
      <c r="A838" s="89" t="s">
        <v>34</v>
      </c>
      <c r="B838" s="14" t="s">
        <v>73</v>
      </c>
      <c r="C838" s="14" t="s">
        <v>78</v>
      </c>
      <c r="D838" s="10" t="s">
        <v>779</v>
      </c>
      <c r="E838" s="10">
        <v>600</v>
      </c>
      <c r="F838" s="122">
        <f>F839</f>
        <v>77</v>
      </c>
      <c r="G838" s="123"/>
    </row>
    <row r="839" spans="1:7" ht="12.75">
      <c r="A839" s="89" t="s">
        <v>43</v>
      </c>
      <c r="B839" s="14" t="s">
        <v>73</v>
      </c>
      <c r="C839" s="14" t="s">
        <v>78</v>
      </c>
      <c r="D839" s="10" t="s">
        <v>779</v>
      </c>
      <c r="E839" s="10">
        <v>610</v>
      </c>
      <c r="F839" s="122">
        <f>прил8!G892</f>
        <v>77</v>
      </c>
      <c r="G839" s="123"/>
    </row>
    <row r="840" spans="1:7" ht="12.75">
      <c r="A840" s="104" t="s">
        <v>125</v>
      </c>
      <c r="B840" s="14" t="s">
        <v>73</v>
      </c>
      <c r="C840" s="14" t="s">
        <v>78</v>
      </c>
      <c r="D840" s="105" t="s">
        <v>275</v>
      </c>
      <c r="E840" s="14"/>
      <c r="F840" s="123">
        <f>F841</f>
        <v>39037.6</v>
      </c>
      <c r="G840" s="123"/>
    </row>
    <row r="841" spans="1:7" ht="25.5">
      <c r="A841" s="7" t="s">
        <v>622</v>
      </c>
      <c r="B841" s="14" t="s">
        <v>73</v>
      </c>
      <c r="C841" s="14" t="s">
        <v>78</v>
      </c>
      <c r="D841" s="14" t="s">
        <v>276</v>
      </c>
      <c r="E841" s="14"/>
      <c r="F841" s="123">
        <f>F842+F845+F863+F866+F848+F851+F854+F857+F860</f>
        <v>39037.6</v>
      </c>
      <c r="G841" s="123"/>
    </row>
    <row r="842" spans="1:7" ht="25.5">
      <c r="A842" s="77" t="s">
        <v>300</v>
      </c>
      <c r="B842" s="14" t="s">
        <v>73</v>
      </c>
      <c r="C842" s="14" t="s">
        <v>78</v>
      </c>
      <c r="D842" s="14" t="s">
        <v>281</v>
      </c>
      <c r="E842" s="14"/>
      <c r="F842" s="123">
        <f>F843</f>
        <v>34083</v>
      </c>
      <c r="G842" s="123"/>
    </row>
    <row r="843" spans="1:7" ht="25.5">
      <c r="A843" s="89" t="s">
        <v>34</v>
      </c>
      <c r="B843" s="19" t="s">
        <v>73</v>
      </c>
      <c r="C843" s="19" t="s">
        <v>78</v>
      </c>
      <c r="D843" s="14" t="s">
        <v>281</v>
      </c>
      <c r="E843" s="14" t="s">
        <v>31</v>
      </c>
      <c r="F843" s="123">
        <f>F844</f>
        <v>34083</v>
      </c>
      <c r="G843" s="123"/>
    </row>
    <row r="844" spans="1:7" ht="12.75">
      <c r="A844" s="89" t="s">
        <v>43</v>
      </c>
      <c r="B844" s="14" t="s">
        <v>73</v>
      </c>
      <c r="C844" s="14" t="s">
        <v>78</v>
      </c>
      <c r="D844" s="14" t="s">
        <v>281</v>
      </c>
      <c r="E844" s="14" t="s">
        <v>32</v>
      </c>
      <c r="F844" s="123">
        <f>прил8!G897</f>
        <v>34083</v>
      </c>
      <c r="G844" s="123"/>
    </row>
    <row r="845" spans="1:7" ht="12.75">
      <c r="A845" s="7" t="s">
        <v>277</v>
      </c>
      <c r="B845" s="14" t="s">
        <v>73</v>
      </c>
      <c r="C845" s="14" t="s">
        <v>78</v>
      </c>
      <c r="D845" s="14" t="s">
        <v>282</v>
      </c>
      <c r="E845" s="14"/>
      <c r="F845" s="123">
        <f>F846</f>
        <v>700</v>
      </c>
      <c r="G845" s="123"/>
    </row>
    <row r="846" spans="1:7" ht="25.5">
      <c r="A846" s="89" t="s">
        <v>34</v>
      </c>
      <c r="B846" s="14" t="s">
        <v>73</v>
      </c>
      <c r="C846" s="14" t="s">
        <v>78</v>
      </c>
      <c r="D846" s="14" t="s">
        <v>282</v>
      </c>
      <c r="E846" s="14" t="s">
        <v>31</v>
      </c>
      <c r="F846" s="123">
        <f>F847</f>
        <v>700</v>
      </c>
      <c r="G846" s="123"/>
    </row>
    <row r="847" spans="1:7" ht="12.75">
      <c r="A847" s="89" t="s">
        <v>43</v>
      </c>
      <c r="B847" s="14" t="s">
        <v>73</v>
      </c>
      <c r="C847" s="14" t="s">
        <v>78</v>
      </c>
      <c r="D847" s="14" t="s">
        <v>282</v>
      </c>
      <c r="E847" s="14" t="s">
        <v>32</v>
      </c>
      <c r="F847" s="123">
        <f>прил8!G900</f>
        <v>700</v>
      </c>
      <c r="G847" s="123"/>
    </row>
    <row r="848" spans="1:7" ht="38.25">
      <c r="A848" s="203" t="s">
        <v>704</v>
      </c>
      <c r="B848" s="14" t="s">
        <v>73</v>
      </c>
      <c r="C848" s="14" t="s">
        <v>78</v>
      </c>
      <c r="D848" s="54" t="s">
        <v>705</v>
      </c>
      <c r="E848" s="54"/>
      <c r="F848" s="123">
        <f>F849</f>
        <v>28.6</v>
      </c>
      <c r="G848" s="123"/>
    </row>
    <row r="849" spans="1:7" ht="25.5">
      <c r="A849" s="89" t="s">
        <v>34</v>
      </c>
      <c r="B849" s="14" t="s">
        <v>73</v>
      </c>
      <c r="C849" s="14" t="s">
        <v>78</v>
      </c>
      <c r="D849" s="54" t="s">
        <v>705</v>
      </c>
      <c r="E849" s="54" t="s">
        <v>31</v>
      </c>
      <c r="F849" s="123">
        <f>F850</f>
        <v>28.6</v>
      </c>
      <c r="G849" s="123"/>
    </row>
    <row r="850" spans="1:7" ht="12.75">
      <c r="A850" s="89" t="s">
        <v>43</v>
      </c>
      <c r="B850" s="14" t="s">
        <v>73</v>
      </c>
      <c r="C850" s="14" t="s">
        <v>78</v>
      </c>
      <c r="D850" s="54" t="s">
        <v>705</v>
      </c>
      <c r="E850" s="54" t="s">
        <v>32</v>
      </c>
      <c r="F850" s="123">
        <f>прил8!G903</f>
        <v>28.6</v>
      </c>
      <c r="G850" s="123"/>
    </row>
    <row r="851" spans="1:7" ht="25.5">
      <c r="A851" s="203" t="s">
        <v>706</v>
      </c>
      <c r="B851" s="14" t="s">
        <v>73</v>
      </c>
      <c r="C851" s="14" t="s">
        <v>78</v>
      </c>
      <c r="D851" s="52" t="s">
        <v>715</v>
      </c>
      <c r="E851" s="12"/>
      <c r="F851" s="120">
        <f>F852</f>
        <v>100</v>
      </c>
      <c r="G851" s="123"/>
    </row>
    <row r="852" spans="1:7" ht="25.5">
      <c r="A852" s="89" t="s">
        <v>34</v>
      </c>
      <c r="B852" s="14" t="s">
        <v>73</v>
      </c>
      <c r="C852" s="14" t="s">
        <v>78</v>
      </c>
      <c r="D852" s="52" t="s">
        <v>715</v>
      </c>
      <c r="E852" s="12">
        <v>600</v>
      </c>
      <c r="F852" s="120">
        <f>F853</f>
        <v>100</v>
      </c>
      <c r="G852" s="123"/>
    </row>
    <row r="853" spans="1:7" ht="12.75">
      <c r="A853" s="89" t="s">
        <v>43</v>
      </c>
      <c r="B853" s="14" t="s">
        <v>73</v>
      </c>
      <c r="C853" s="14" t="s">
        <v>78</v>
      </c>
      <c r="D853" s="52" t="s">
        <v>715</v>
      </c>
      <c r="E853" s="12">
        <v>610</v>
      </c>
      <c r="F853" s="120">
        <f>прил8!G906</f>
        <v>100</v>
      </c>
      <c r="G853" s="123"/>
    </row>
    <row r="854" spans="1:7" ht="38.25">
      <c r="A854" s="203" t="s">
        <v>707</v>
      </c>
      <c r="B854" s="14" t="s">
        <v>73</v>
      </c>
      <c r="C854" s="14" t="s">
        <v>78</v>
      </c>
      <c r="D854" s="52" t="s">
        <v>716</v>
      </c>
      <c r="E854" s="12"/>
      <c r="F854" s="120">
        <f>F855</f>
        <v>50</v>
      </c>
      <c r="G854" s="123"/>
    </row>
    <row r="855" spans="1:7" ht="25.5">
      <c r="A855" s="89" t="s">
        <v>34</v>
      </c>
      <c r="B855" s="14" t="s">
        <v>73</v>
      </c>
      <c r="C855" s="14" t="s">
        <v>78</v>
      </c>
      <c r="D855" s="52" t="s">
        <v>716</v>
      </c>
      <c r="E855" s="12">
        <v>600</v>
      </c>
      <c r="F855" s="120">
        <f>F856</f>
        <v>50</v>
      </c>
      <c r="G855" s="123"/>
    </row>
    <row r="856" spans="1:7" ht="12.75">
      <c r="A856" s="89" t="s">
        <v>43</v>
      </c>
      <c r="B856" s="14" t="s">
        <v>73</v>
      </c>
      <c r="C856" s="14" t="s">
        <v>78</v>
      </c>
      <c r="D856" s="52" t="s">
        <v>716</v>
      </c>
      <c r="E856" s="12">
        <v>610</v>
      </c>
      <c r="F856" s="120">
        <f>прил8!G909</f>
        <v>50</v>
      </c>
      <c r="G856" s="123"/>
    </row>
    <row r="857" spans="1:7" ht="63.75">
      <c r="A857" s="89" t="s">
        <v>770</v>
      </c>
      <c r="B857" s="14" t="s">
        <v>73</v>
      </c>
      <c r="C857" s="14" t="s">
        <v>78</v>
      </c>
      <c r="D857" s="10" t="s">
        <v>780</v>
      </c>
      <c r="E857" s="10"/>
      <c r="F857" s="122">
        <f>F858</f>
        <v>1166</v>
      </c>
      <c r="G857" s="123"/>
    </row>
    <row r="858" spans="1:7" ht="25.5">
      <c r="A858" s="89" t="s">
        <v>34</v>
      </c>
      <c r="B858" s="14" t="s">
        <v>73</v>
      </c>
      <c r="C858" s="14" t="s">
        <v>78</v>
      </c>
      <c r="D858" s="10" t="s">
        <v>780</v>
      </c>
      <c r="E858" s="10">
        <v>600</v>
      </c>
      <c r="F858" s="122">
        <f>F859</f>
        <v>1166</v>
      </c>
      <c r="G858" s="123"/>
    </row>
    <row r="859" spans="1:7" ht="12.75">
      <c r="A859" s="89" t="s">
        <v>43</v>
      </c>
      <c r="B859" s="14" t="s">
        <v>73</v>
      </c>
      <c r="C859" s="14" t="s">
        <v>78</v>
      </c>
      <c r="D859" s="10" t="s">
        <v>780</v>
      </c>
      <c r="E859" s="10">
        <v>610</v>
      </c>
      <c r="F859" s="122">
        <f>прил8!G912</f>
        <v>1166</v>
      </c>
      <c r="G859" s="123"/>
    </row>
    <row r="860" spans="1:7" ht="25.5">
      <c r="A860" s="89" t="s">
        <v>771</v>
      </c>
      <c r="B860" s="14" t="s">
        <v>73</v>
      </c>
      <c r="C860" s="14" t="s">
        <v>78</v>
      </c>
      <c r="D860" s="10" t="s">
        <v>781</v>
      </c>
      <c r="E860" s="10"/>
      <c r="F860" s="122">
        <f>F861</f>
        <v>87</v>
      </c>
      <c r="G860" s="123"/>
    </row>
    <row r="861" spans="1:7" ht="25.5">
      <c r="A861" s="89" t="s">
        <v>34</v>
      </c>
      <c r="B861" s="14" t="s">
        <v>73</v>
      </c>
      <c r="C861" s="14" t="s">
        <v>78</v>
      </c>
      <c r="D861" s="10" t="s">
        <v>781</v>
      </c>
      <c r="E861" s="10">
        <v>600</v>
      </c>
      <c r="F861" s="122">
        <f>F862</f>
        <v>87</v>
      </c>
      <c r="G861" s="123"/>
    </row>
    <row r="862" spans="1:7" ht="12.75">
      <c r="A862" s="89" t="s">
        <v>43</v>
      </c>
      <c r="B862" s="14" t="s">
        <v>73</v>
      </c>
      <c r="C862" s="14" t="s">
        <v>78</v>
      </c>
      <c r="D862" s="10" t="s">
        <v>781</v>
      </c>
      <c r="E862" s="10">
        <v>610</v>
      </c>
      <c r="F862" s="122">
        <f>прил8!G915</f>
        <v>87</v>
      </c>
      <c r="G862" s="123"/>
    </row>
    <row r="863" spans="1:7" ht="38.25">
      <c r="A863" s="22" t="s">
        <v>596</v>
      </c>
      <c r="B863" s="14" t="s">
        <v>73</v>
      </c>
      <c r="C863" s="14" t="s">
        <v>78</v>
      </c>
      <c r="D863" s="54" t="s">
        <v>283</v>
      </c>
      <c r="E863" s="54"/>
      <c r="F863" s="123">
        <f>F864</f>
        <v>2773</v>
      </c>
      <c r="G863" s="123"/>
    </row>
    <row r="864" spans="1:7" ht="25.5">
      <c r="A864" s="89" t="s">
        <v>34</v>
      </c>
      <c r="B864" s="14" t="s">
        <v>73</v>
      </c>
      <c r="C864" s="14" t="s">
        <v>78</v>
      </c>
      <c r="D864" s="54" t="s">
        <v>283</v>
      </c>
      <c r="E864" s="54" t="s">
        <v>31</v>
      </c>
      <c r="F864" s="123">
        <f>F865</f>
        <v>2773</v>
      </c>
      <c r="G864" s="123"/>
    </row>
    <row r="865" spans="1:7" ht="12.75">
      <c r="A865" s="89" t="s">
        <v>43</v>
      </c>
      <c r="B865" s="14" t="s">
        <v>73</v>
      </c>
      <c r="C865" s="14" t="s">
        <v>78</v>
      </c>
      <c r="D865" s="54" t="s">
        <v>283</v>
      </c>
      <c r="E865" s="54" t="s">
        <v>32</v>
      </c>
      <c r="F865" s="123">
        <f>прил8!G918</f>
        <v>2773</v>
      </c>
      <c r="G865" s="123"/>
    </row>
    <row r="866" spans="1:7" ht="38.25">
      <c r="A866" s="22" t="s">
        <v>598</v>
      </c>
      <c r="B866" s="14" t="s">
        <v>73</v>
      </c>
      <c r="C866" s="14" t="s">
        <v>78</v>
      </c>
      <c r="D866" s="54" t="s">
        <v>597</v>
      </c>
      <c r="E866" s="54"/>
      <c r="F866" s="123">
        <f>F867</f>
        <v>50</v>
      </c>
      <c r="G866" s="46"/>
    </row>
    <row r="867" spans="1:7" ht="25.5">
      <c r="A867" s="89" t="s">
        <v>34</v>
      </c>
      <c r="B867" s="14" t="s">
        <v>73</v>
      </c>
      <c r="C867" s="14" t="s">
        <v>78</v>
      </c>
      <c r="D867" s="54" t="s">
        <v>597</v>
      </c>
      <c r="E867" s="54" t="s">
        <v>31</v>
      </c>
      <c r="F867" s="123">
        <f>F868</f>
        <v>50</v>
      </c>
      <c r="G867" s="46"/>
    </row>
    <row r="868" spans="1:7" ht="12.75">
      <c r="A868" s="89" t="s">
        <v>43</v>
      </c>
      <c r="B868" s="14" t="s">
        <v>73</v>
      </c>
      <c r="C868" s="14" t="s">
        <v>78</v>
      </c>
      <c r="D868" s="54" t="s">
        <v>597</v>
      </c>
      <c r="E868" s="54" t="s">
        <v>32</v>
      </c>
      <c r="F868" s="123">
        <f>прил8!G921</f>
        <v>50</v>
      </c>
      <c r="G868" s="46"/>
    </row>
    <row r="869" spans="1:7" ht="38.25">
      <c r="A869" s="104" t="s">
        <v>126</v>
      </c>
      <c r="B869" s="14" t="s">
        <v>73</v>
      </c>
      <c r="C869" s="14" t="s">
        <v>78</v>
      </c>
      <c r="D869" s="55" t="s">
        <v>284</v>
      </c>
      <c r="E869" s="50"/>
      <c r="F869" s="122">
        <f>F870</f>
        <v>800</v>
      </c>
      <c r="G869" s="122"/>
    </row>
    <row r="870" spans="1:7" ht="51">
      <c r="A870" s="7" t="s">
        <v>511</v>
      </c>
      <c r="B870" s="14" t="s">
        <v>73</v>
      </c>
      <c r="C870" s="14" t="s">
        <v>78</v>
      </c>
      <c r="D870" s="55" t="s">
        <v>551</v>
      </c>
      <c r="E870" s="50"/>
      <c r="F870" s="122">
        <f>F871</f>
        <v>800</v>
      </c>
      <c r="G870" s="122"/>
    </row>
    <row r="871" spans="1:7" ht="12.75">
      <c r="A871" s="106" t="s">
        <v>127</v>
      </c>
      <c r="B871" s="14" t="s">
        <v>73</v>
      </c>
      <c r="C871" s="14" t="s">
        <v>78</v>
      </c>
      <c r="D871" s="55" t="s">
        <v>551</v>
      </c>
      <c r="E871" s="14"/>
      <c r="F871" s="123">
        <f>F872</f>
        <v>800</v>
      </c>
      <c r="G871" s="123"/>
    </row>
    <row r="872" spans="1:7" ht="25.5">
      <c r="A872" s="89" t="s">
        <v>34</v>
      </c>
      <c r="B872" s="14" t="s">
        <v>73</v>
      </c>
      <c r="C872" s="14" t="s">
        <v>78</v>
      </c>
      <c r="D872" s="55" t="s">
        <v>551</v>
      </c>
      <c r="E872" s="14" t="s">
        <v>31</v>
      </c>
      <c r="F872" s="123">
        <f>F873</f>
        <v>800</v>
      </c>
      <c r="G872" s="123"/>
    </row>
    <row r="873" spans="1:7" ht="12.75">
      <c r="A873" s="89" t="s">
        <v>43</v>
      </c>
      <c r="B873" s="14" t="s">
        <v>73</v>
      </c>
      <c r="C873" s="14" t="s">
        <v>78</v>
      </c>
      <c r="D873" s="55" t="s">
        <v>551</v>
      </c>
      <c r="E873" s="14" t="s">
        <v>32</v>
      </c>
      <c r="F873" s="123">
        <f>прил8!G926</f>
        <v>800</v>
      </c>
      <c r="G873" s="123"/>
    </row>
    <row r="874" spans="1:7" ht="51">
      <c r="A874" s="104" t="s">
        <v>128</v>
      </c>
      <c r="B874" s="14" t="s">
        <v>73</v>
      </c>
      <c r="C874" s="14" t="s">
        <v>78</v>
      </c>
      <c r="D874" s="55" t="s">
        <v>287</v>
      </c>
      <c r="E874" s="50"/>
      <c r="F874" s="122">
        <f>F875</f>
        <v>2300</v>
      </c>
      <c r="G874" s="122"/>
    </row>
    <row r="875" spans="1:7" ht="51">
      <c r="A875" s="7" t="s">
        <v>290</v>
      </c>
      <c r="B875" s="14" t="s">
        <v>73</v>
      </c>
      <c r="C875" s="14" t="s">
        <v>78</v>
      </c>
      <c r="D875" s="14" t="s">
        <v>289</v>
      </c>
      <c r="E875" s="14"/>
      <c r="F875" s="123">
        <f>F876+F879+F885+F882</f>
        <v>2300</v>
      </c>
      <c r="G875" s="123"/>
    </row>
    <row r="876" spans="1:7" ht="12.75">
      <c r="A876" s="7" t="s">
        <v>129</v>
      </c>
      <c r="B876" s="14" t="s">
        <v>73</v>
      </c>
      <c r="C876" s="14" t="s">
        <v>78</v>
      </c>
      <c r="D876" s="14" t="s">
        <v>288</v>
      </c>
      <c r="E876" s="14"/>
      <c r="F876" s="123">
        <f>F877</f>
        <v>200</v>
      </c>
      <c r="G876" s="123"/>
    </row>
    <row r="877" spans="1:7" ht="25.5">
      <c r="A877" s="89" t="s">
        <v>34</v>
      </c>
      <c r="B877" s="14" t="s">
        <v>73</v>
      </c>
      <c r="C877" s="14" t="s">
        <v>78</v>
      </c>
      <c r="D877" s="14" t="s">
        <v>288</v>
      </c>
      <c r="E877" s="14" t="s">
        <v>31</v>
      </c>
      <c r="F877" s="123">
        <f>F878</f>
        <v>200</v>
      </c>
      <c r="G877" s="123"/>
    </row>
    <row r="878" spans="1:7" ht="12.75">
      <c r="A878" s="89" t="s">
        <v>43</v>
      </c>
      <c r="B878" s="14" t="s">
        <v>73</v>
      </c>
      <c r="C878" s="14" t="s">
        <v>78</v>
      </c>
      <c r="D878" s="14" t="s">
        <v>288</v>
      </c>
      <c r="E878" s="14" t="s">
        <v>32</v>
      </c>
      <c r="F878" s="123">
        <f>прил8!G931</f>
        <v>200</v>
      </c>
      <c r="G878" s="123"/>
    </row>
    <row r="879" spans="1:7" ht="38.25">
      <c r="A879" s="89" t="s">
        <v>610</v>
      </c>
      <c r="B879" s="14" t="s">
        <v>73</v>
      </c>
      <c r="C879" s="14" t="s">
        <v>78</v>
      </c>
      <c r="D879" s="14" t="s">
        <v>291</v>
      </c>
      <c r="E879" s="14"/>
      <c r="F879" s="123">
        <f>F880</f>
        <v>1850</v>
      </c>
      <c r="G879" s="123"/>
    </row>
    <row r="880" spans="1:7" ht="25.5">
      <c r="A880" s="89" t="s">
        <v>34</v>
      </c>
      <c r="B880" s="14" t="s">
        <v>73</v>
      </c>
      <c r="C880" s="14" t="s">
        <v>78</v>
      </c>
      <c r="D880" s="14" t="s">
        <v>291</v>
      </c>
      <c r="E880" s="14" t="s">
        <v>31</v>
      </c>
      <c r="F880" s="123">
        <f>F881</f>
        <v>1850</v>
      </c>
      <c r="G880" s="123"/>
    </row>
    <row r="881" spans="1:7" ht="12.75">
      <c r="A881" s="89" t="s">
        <v>43</v>
      </c>
      <c r="B881" s="14" t="s">
        <v>73</v>
      </c>
      <c r="C881" s="14" t="s">
        <v>78</v>
      </c>
      <c r="D881" s="14" t="s">
        <v>291</v>
      </c>
      <c r="E881" s="14" t="s">
        <v>32</v>
      </c>
      <c r="F881" s="123">
        <f>прил8!G934</f>
        <v>1850</v>
      </c>
      <c r="G881" s="123"/>
    </row>
    <row r="882" spans="1:7" ht="25.5">
      <c r="A882" s="89" t="s">
        <v>602</v>
      </c>
      <c r="B882" s="14" t="s">
        <v>73</v>
      </c>
      <c r="C882" s="14" t="s">
        <v>78</v>
      </c>
      <c r="D882" s="105" t="s">
        <v>717</v>
      </c>
      <c r="E882" s="14"/>
      <c r="F882" s="123">
        <f>F883</f>
        <v>200</v>
      </c>
      <c r="G882" s="123"/>
    </row>
    <row r="883" spans="1:7" ht="25.5">
      <c r="A883" s="89" t="s">
        <v>34</v>
      </c>
      <c r="B883" s="14" t="s">
        <v>73</v>
      </c>
      <c r="C883" s="14" t="s">
        <v>78</v>
      </c>
      <c r="D883" s="105" t="s">
        <v>717</v>
      </c>
      <c r="E883" s="14" t="s">
        <v>31</v>
      </c>
      <c r="F883" s="123">
        <f>F884</f>
        <v>200</v>
      </c>
      <c r="G883" s="123"/>
    </row>
    <row r="884" spans="1:7" ht="12.75">
      <c r="A884" s="89" t="s">
        <v>43</v>
      </c>
      <c r="B884" s="14" t="s">
        <v>73</v>
      </c>
      <c r="C884" s="14" t="s">
        <v>78</v>
      </c>
      <c r="D884" s="105" t="s">
        <v>717</v>
      </c>
      <c r="E884" s="14" t="s">
        <v>32</v>
      </c>
      <c r="F884" s="123">
        <f>прил8!G937</f>
        <v>200</v>
      </c>
      <c r="G884" s="123"/>
    </row>
    <row r="885" spans="1:7" ht="38.25">
      <c r="A885" s="22" t="s">
        <v>600</v>
      </c>
      <c r="B885" s="14" t="s">
        <v>73</v>
      </c>
      <c r="C885" s="14" t="s">
        <v>78</v>
      </c>
      <c r="D885" s="105" t="s">
        <v>599</v>
      </c>
      <c r="E885" s="14"/>
      <c r="F885" s="123">
        <f>F886</f>
        <v>50</v>
      </c>
      <c r="G885" s="123"/>
    </row>
    <row r="886" spans="1:7" ht="25.5">
      <c r="A886" s="89" t="s">
        <v>34</v>
      </c>
      <c r="B886" s="14" t="s">
        <v>73</v>
      </c>
      <c r="C886" s="14" t="s">
        <v>78</v>
      </c>
      <c r="D886" s="105" t="s">
        <v>599</v>
      </c>
      <c r="E886" s="14" t="s">
        <v>31</v>
      </c>
      <c r="F886" s="123">
        <f>F887</f>
        <v>50</v>
      </c>
      <c r="G886" s="123"/>
    </row>
    <row r="887" spans="1:7" ht="12.75">
      <c r="A887" s="89" t="s">
        <v>43</v>
      </c>
      <c r="B887" s="14" t="s">
        <v>73</v>
      </c>
      <c r="C887" s="14" t="s">
        <v>78</v>
      </c>
      <c r="D887" s="105" t="s">
        <v>599</v>
      </c>
      <c r="E887" s="14" t="s">
        <v>32</v>
      </c>
      <c r="F887" s="123">
        <f>прил8!G940</f>
        <v>50</v>
      </c>
      <c r="G887" s="123"/>
    </row>
    <row r="888" spans="1:7" ht="51">
      <c r="A888" s="44" t="s">
        <v>547</v>
      </c>
      <c r="B888" s="14" t="s">
        <v>73</v>
      </c>
      <c r="C888" s="14" t="s">
        <v>78</v>
      </c>
      <c r="D888" s="10" t="s">
        <v>438</v>
      </c>
      <c r="E888" s="12"/>
      <c r="F888" s="120">
        <f>F889</f>
        <v>400</v>
      </c>
      <c r="G888" s="46"/>
    </row>
    <row r="889" spans="1:7" ht="12.75">
      <c r="A889" s="44" t="s">
        <v>208</v>
      </c>
      <c r="B889" s="14" t="s">
        <v>73</v>
      </c>
      <c r="C889" s="14" t="s">
        <v>78</v>
      </c>
      <c r="D889" s="12" t="s">
        <v>439</v>
      </c>
      <c r="E889" s="12"/>
      <c r="F889" s="120">
        <f>F890</f>
        <v>400</v>
      </c>
      <c r="G889" s="46"/>
    </row>
    <row r="890" spans="1:7" ht="12.75">
      <c r="A890" s="158" t="s">
        <v>537</v>
      </c>
      <c r="B890" s="14" t="s">
        <v>73</v>
      </c>
      <c r="C890" s="14" t="s">
        <v>78</v>
      </c>
      <c r="D890" s="12" t="s">
        <v>536</v>
      </c>
      <c r="E890" s="12"/>
      <c r="F890" s="120">
        <f>F891</f>
        <v>400</v>
      </c>
      <c r="G890" s="46"/>
    </row>
    <row r="891" spans="1:7" ht="25.5">
      <c r="A891" s="89" t="s">
        <v>34</v>
      </c>
      <c r="B891" s="14" t="s">
        <v>73</v>
      </c>
      <c r="C891" s="14" t="s">
        <v>78</v>
      </c>
      <c r="D891" s="12" t="s">
        <v>536</v>
      </c>
      <c r="E891" s="12">
        <v>600</v>
      </c>
      <c r="F891" s="120">
        <f>F892</f>
        <v>400</v>
      </c>
      <c r="G891" s="46"/>
    </row>
    <row r="892" spans="1:7" ht="12.75">
      <c r="A892" s="89" t="s">
        <v>43</v>
      </c>
      <c r="B892" s="14" t="s">
        <v>73</v>
      </c>
      <c r="C892" s="14" t="s">
        <v>78</v>
      </c>
      <c r="D892" s="12" t="s">
        <v>536</v>
      </c>
      <c r="E892" s="12">
        <v>610</v>
      </c>
      <c r="F892" s="120">
        <f>прил8!G945</f>
        <v>400</v>
      </c>
      <c r="G892" s="46"/>
    </row>
    <row r="893" spans="1:7" ht="12.75">
      <c r="A893" s="13" t="s">
        <v>44</v>
      </c>
      <c r="B893" s="27" t="s">
        <v>73</v>
      </c>
      <c r="C893" s="27" t="s">
        <v>75</v>
      </c>
      <c r="D893" s="191"/>
      <c r="E893" s="91"/>
      <c r="F893" s="132">
        <f>F894+F905</f>
        <v>8324</v>
      </c>
      <c r="G893" s="120"/>
    </row>
    <row r="894" spans="1:7" ht="25.5">
      <c r="A894" s="104" t="s">
        <v>149</v>
      </c>
      <c r="B894" s="19" t="s">
        <v>73</v>
      </c>
      <c r="C894" s="19" t="s">
        <v>75</v>
      </c>
      <c r="D894" s="105" t="s">
        <v>271</v>
      </c>
      <c r="E894" s="14"/>
      <c r="F894" s="123">
        <f>F895</f>
        <v>8210</v>
      </c>
      <c r="G894" s="123"/>
    </row>
    <row r="895" spans="1:7" ht="38.25">
      <c r="A895" s="104" t="s">
        <v>126</v>
      </c>
      <c r="B895" s="14" t="s">
        <v>73</v>
      </c>
      <c r="C895" s="14" t="s">
        <v>75</v>
      </c>
      <c r="D895" s="55" t="s">
        <v>284</v>
      </c>
      <c r="E895" s="50"/>
      <c r="F895" s="122">
        <f>F896</f>
        <v>8210</v>
      </c>
      <c r="G895" s="122"/>
    </row>
    <row r="896" spans="1:7" ht="51">
      <c r="A896" s="7" t="s">
        <v>668</v>
      </c>
      <c r="B896" s="14" t="s">
        <v>73</v>
      </c>
      <c r="C896" s="14" t="s">
        <v>75</v>
      </c>
      <c r="D896" s="55" t="s">
        <v>285</v>
      </c>
      <c r="E896" s="50"/>
      <c r="F896" s="122">
        <f>F897</f>
        <v>8210</v>
      </c>
      <c r="G896" s="122"/>
    </row>
    <row r="897" spans="1:7" ht="12.75">
      <c r="A897" s="7" t="s">
        <v>95</v>
      </c>
      <c r="B897" s="14" t="s">
        <v>73</v>
      </c>
      <c r="C897" s="14" t="s">
        <v>75</v>
      </c>
      <c r="D897" s="55" t="s">
        <v>286</v>
      </c>
      <c r="E897" s="50"/>
      <c r="F897" s="122">
        <f>F898+F900+F902</f>
        <v>8210</v>
      </c>
      <c r="G897" s="122"/>
    </row>
    <row r="898" spans="1:7" ht="51">
      <c r="A898" s="47" t="s">
        <v>50</v>
      </c>
      <c r="B898" s="14" t="s">
        <v>73</v>
      </c>
      <c r="C898" s="14" t="s">
        <v>75</v>
      </c>
      <c r="D898" s="55" t="s">
        <v>286</v>
      </c>
      <c r="E898" s="14" t="s">
        <v>49</v>
      </c>
      <c r="F898" s="122">
        <f>F899</f>
        <v>7488</v>
      </c>
      <c r="G898" s="122"/>
    </row>
    <row r="899" spans="1:7" ht="25.5">
      <c r="A899" s="22" t="s">
        <v>51</v>
      </c>
      <c r="B899" s="14" t="s">
        <v>73</v>
      </c>
      <c r="C899" s="14" t="s">
        <v>75</v>
      </c>
      <c r="D899" s="55" t="s">
        <v>286</v>
      </c>
      <c r="E899" s="14" t="s">
        <v>96</v>
      </c>
      <c r="F899" s="122">
        <f>прил8!G952</f>
        <v>7488</v>
      </c>
      <c r="G899" s="122"/>
    </row>
    <row r="900" spans="1:7" ht="25.5">
      <c r="A900" s="22" t="s">
        <v>727</v>
      </c>
      <c r="B900" s="14" t="s">
        <v>73</v>
      </c>
      <c r="C900" s="14" t="s">
        <v>75</v>
      </c>
      <c r="D900" s="55" t="s">
        <v>286</v>
      </c>
      <c r="E900" s="14" t="s">
        <v>52</v>
      </c>
      <c r="F900" s="122">
        <f>F901</f>
        <v>714</v>
      </c>
      <c r="G900" s="122"/>
    </row>
    <row r="901" spans="1:7" ht="25.5">
      <c r="A901" s="47" t="s">
        <v>55</v>
      </c>
      <c r="B901" s="14" t="s">
        <v>73</v>
      </c>
      <c r="C901" s="14" t="s">
        <v>75</v>
      </c>
      <c r="D901" s="55" t="s">
        <v>286</v>
      </c>
      <c r="E901" s="14" t="s">
        <v>98</v>
      </c>
      <c r="F901" s="122">
        <f>прил8!G954</f>
        <v>714</v>
      </c>
      <c r="G901" s="122"/>
    </row>
    <row r="902" spans="1:7" ht="12.75">
      <c r="A902" s="47" t="s">
        <v>56</v>
      </c>
      <c r="B902" s="14" t="s">
        <v>73</v>
      </c>
      <c r="C902" s="14" t="s">
        <v>75</v>
      </c>
      <c r="D902" s="55" t="s">
        <v>286</v>
      </c>
      <c r="E902" s="14" t="s">
        <v>53</v>
      </c>
      <c r="F902" s="122">
        <f>F904+F903</f>
        <v>8</v>
      </c>
      <c r="G902" s="122"/>
    </row>
    <row r="903" spans="1:7" ht="12.75">
      <c r="A903" s="47" t="s">
        <v>191</v>
      </c>
      <c r="B903" s="14" t="s">
        <v>73</v>
      </c>
      <c r="C903" s="14" t="s">
        <v>75</v>
      </c>
      <c r="D903" s="55" t="s">
        <v>286</v>
      </c>
      <c r="E903" s="14" t="s">
        <v>192</v>
      </c>
      <c r="F903" s="122">
        <f>прил8!G956</f>
        <v>5</v>
      </c>
      <c r="G903" s="122"/>
    </row>
    <row r="904" spans="1:7" ht="12.75">
      <c r="A904" s="47" t="s">
        <v>57</v>
      </c>
      <c r="B904" s="14" t="s">
        <v>73</v>
      </c>
      <c r="C904" s="14" t="s">
        <v>75</v>
      </c>
      <c r="D904" s="55" t="s">
        <v>286</v>
      </c>
      <c r="E904" s="14" t="s">
        <v>54</v>
      </c>
      <c r="F904" s="122">
        <f>прил8!G957</f>
        <v>3</v>
      </c>
      <c r="G904" s="122"/>
    </row>
    <row r="905" spans="1:7" ht="38.25">
      <c r="A905" s="104" t="s">
        <v>162</v>
      </c>
      <c r="B905" s="14" t="s">
        <v>73</v>
      </c>
      <c r="C905" s="14" t="s">
        <v>75</v>
      </c>
      <c r="D905" s="105" t="s">
        <v>310</v>
      </c>
      <c r="E905" s="14"/>
      <c r="F905" s="122">
        <f>F906</f>
        <v>114</v>
      </c>
      <c r="G905" s="122"/>
    </row>
    <row r="906" spans="1:7" ht="12.75">
      <c r="A906" s="7" t="s">
        <v>166</v>
      </c>
      <c r="B906" s="14" t="s">
        <v>73</v>
      </c>
      <c r="C906" s="14" t="s">
        <v>75</v>
      </c>
      <c r="D906" s="105" t="s">
        <v>320</v>
      </c>
      <c r="E906" s="19"/>
      <c r="F906" s="122">
        <f>F907</f>
        <v>114</v>
      </c>
      <c r="G906" s="122"/>
    </row>
    <row r="907" spans="1:7" ht="38.25">
      <c r="A907" s="44" t="s">
        <v>242</v>
      </c>
      <c r="B907" s="14" t="s">
        <v>73</v>
      </c>
      <c r="C907" s="14" t="s">
        <v>75</v>
      </c>
      <c r="D907" s="12" t="s">
        <v>323</v>
      </c>
      <c r="E907" s="19"/>
      <c r="F907" s="122">
        <f>F908</f>
        <v>114</v>
      </c>
      <c r="G907" s="122"/>
    </row>
    <row r="908" spans="1:7" ht="12.75">
      <c r="A908" s="44" t="s">
        <v>95</v>
      </c>
      <c r="B908" s="14" t="s">
        <v>73</v>
      </c>
      <c r="C908" s="14" t="s">
        <v>75</v>
      </c>
      <c r="D908" s="12" t="s">
        <v>324</v>
      </c>
      <c r="E908" s="19"/>
      <c r="F908" s="122">
        <f>F909</f>
        <v>114</v>
      </c>
      <c r="G908" s="122"/>
    </row>
    <row r="909" spans="1:7" ht="25.5">
      <c r="A909" s="22" t="s">
        <v>727</v>
      </c>
      <c r="B909" s="14" t="s">
        <v>73</v>
      </c>
      <c r="C909" s="14" t="s">
        <v>75</v>
      </c>
      <c r="D909" s="12" t="s">
        <v>324</v>
      </c>
      <c r="E909" s="19" t="s">
        <v>52</v>
      </c>
      <c r="F909" s="122">
        <f>F910</f>
        <v>114</v>
      </c>
      <c r="G909" s="122"/>
    </row>
    <row r="910" spans="1:7" ht="25.5">
      <c r="A910" s="22" t="s">
        <v>55</v>
      </c>
      <c r="B910" s="14" t="s">
        <v>73</v>
      </c>
      <c r="C910" s="14" t="s">
        <v>75</v>
      </c>
      <c r="D910" s="12" t="s">
        <v>324</v>
      </c>
      <c r="E910" s="14" t="s">
        <v>98</v>
      </c>
      <c r="F910" s="122">
        <f>прил8!G963</f>
        <v>114</v>
      </c>
      <c r="G910" s="122"/>
    </row>
    <row r="911" spans="1:7" ht="12.75">
      <c r="A911" s="13" t="s">
        <v>45</v>
      </c>
      <c r="B911" s="18" t="s">
        <v>67</v>
      </c>
      <c r="C911" s="18"/>
      <c r="D911" s="18"/>
      <c r="E911" s="18"/>
      <c r="F911" s="135">
        <f>F912+F919+F958</f>
        <v>77354.9</v>
      </c>
      <c r="G911" s="135">
        <f>G912+G919+G958</f>
        <v>63253</v>
      </c>
    </row>
    <row r="912" spans="1:7" ht="12.75">
      <c r="A912" s="13" t="s">
        <v>46</v>
      </c>
      <c r="B912" s="18" t="s">
        <v>67</v>
      </c>
      <c r="C912" s="18" t="s">
        <v>78</v>
      </c>
      <c r="D912" s="18"/>
      <c r="E912" s="18"/>
      <c r="F912" s="135">
        <f aca="true" t="shared" si="4" ref="F912:F917">F913</f>
        <v>6200</v>
      </c>
      <c r="G912" s="135"/>
    </row>
    <row r="913" spans="1:7" ht="38.25">
      <c r="A913" s="44" t="s">
        <v>162</v>
      </c>
      <c r="B913" s="14" t="s">
        <v>67</v>
      </c>
      <c r="C913" s="14" t="s">
        <v>78</v>
      </c>
      <c r="D913" s="14" t="s">
        <v>310</v>
      </c>
      <c r="E913" s="14"/>
      <c r="F913" s="123">
        <f t="shared" si="4"/>
        <v>6200</v>
      </c>
      <c r="G913" s="123"/>
    </row>
    <row r="914" spans="1:7" ht="12.75">
      <c r="A914" s="7" t="s">
        <v>166</v>
      </c>
      <c r="B914" s="14" t="s">
        <v>67</v>
      </c>
      <c r="C914" s="14" t="s">
        <v>78</v>
      </c>
      <c r="D914" s="14" t="s">
        <v>320</v>
      </c>
      <c r="E914" s="14"/>
      <c r="F914" s="123">
        <f t="shared" si="4"/>
        <v>6200</v>
      </c>
      <c r="G914" s="123"/>
    </row>
    <row r="915" spans="1:7" ht="25.5">
      <c r="A915" s="7" t="s">
        <v>241</v>
      </c>
      <c r="B915" s="14" t="s">
        <v>67</v>
      </c>
      <c r="C915" s="14" t="s">
        <v>78</v>
      </c>
      <c r="D915" s="14" t="s">
        <v>578</v>
      </c>
      <c r="E915" s="14"/>
      <c r="F915" s="123">
        <f t="shared" si="4"/>
        <v>6200</v>
      </c>
      <c r="G915" s="123"/>
    </row>
    <row r="916" spans="1:7" ht="25.5">
      <c r="A916" s="7" t="s">
        <v>322</v>
      </c>
      <c r="B916" s="14" t="s">
        <v>67</v>
      </c>
      <c r="C916" s="14" t="s">
        <v>78</v>
      </c>
      <c r="D916" s="14" t="s">
        <v>321</v>
      </c>
      <c r="E916" s="14"/>
      <c r="F916" s="123">
        <f t="shared" si="4"/>
        <v>6200</v>
      </c>
      <c r="G916" s="123"/>
    </row>
    <row r="917" spans="1:7" ht="12.75">
      <c r="A917" s="47" t="s">
        <v>39</v>
      </c>
      <c r="B917" s="14" t="s">
        <v>67</v>
      </c>
      <c r="C917" s="14" t="s">
        <v>78</v>
      </c>
      <c r="D917" s="14" t="s">
        <v>321</v>
      </c>
      <c r="E917" s="14" t="s">
        <v>36</v>
      </c>
      <c r="F917" s="123">
        <f t="shared" si="4"/>
        <v>6200</v>
      </c>
      <c r="G917" s="123"/>
    </row>
    <row r="918" spans="1:7" ht="30" customHeight="1">
      <c r="A918" s="47" t="s">
        <v>41</v>
      </c>
      <c r="B918" s="14" t="s">
        <v>67</v>
      </c>
      <c r="C918" s="14" t="s">
        <v>78</v>
      </c>
      <c r="D918" s="14" t="s">
        <v>321</v>
      </c>
      <c r="E918" s="14" t="s">
        <v>38</v>
      </c>
      <c r="F918" s="123">
        <f>прил8!G478</f>
        <v>6200</v>
      </c>
      <c r="G918" s="123"/>
    </row>
    <row r="919" spans="1:7" ht="12.75">
      <c r="A919" s="40" t="s">
        <v>47</v>
      </c>
      <c r="B919" s="73" t="s">
        <v>67</v>
      </c>
      <c r="C919" s="73" t="s">
        <v>74</v>
      </c>
      <c r="D919" s="73"/>
      <c r="E919" s="73"/>
      <c r="F919" s="147">
        <f>F932+F946+F920</f>
        <v>43383.9</v>
      </c>
      <c r="G919" s="147">
        <f>G932+G946+G920</f>
        <v>35482</v>
      </c>
    </row>
    <row r="920" spans="1:7" ht="38.25">
      <c r="A920" s="44" t="s">
        <v>162</v>
      </c>
      <c r="B920" s="21" t="s">
        <v>67</v>
      </c>
      <c r="C920" s="21" t="s">
        <v>74</v>
      </c>
      <c r="D920" s="21" t="s">
        <v>310</v>
      </c>
      <c r="E920" s="73"/>
      <c r="F920" s="124">
        <f>F921</f>
        <v>33559</v>
      </c>
      <c r="G920" s="124">
        <f>G921</f>
        <v>33559</v>
      </c>
    </row>
    <row r="921" spans="1:7" ht="12.75">
      <c r="A921" s="47" t="s">
        <v>584</v>
      </c>
      <c r="B921" s="21" t="s">
        <v>67</v>
      </c>
      <c r="C921" s="21" t="s">
        <v>74</v>
      </c>
      <c r="D921" s="10" t="s">
        <v>585</v>
      </c>
      <c r="E921" s="10"/>
      <c r="F921" s="122">
        <f>F923+F928</f>
        <v>33559</v>
      </c>
      <c r="G921" s="122">
        <f>G923+G928</f>
        <v>33559</v>
      </c>
    </row>
    <row r="922" spans="1:7" ht="51">
      <c r="A922" s="47" t="s">
        <v>603</v>
      </c>
      <c r="B922" s="21" t="s">
        <v>67</v>
      </c>
      <c r="C922" s="21" t="s">
        <v>74</v>
      </c>
      <c r="D922" s="10" t="s">
        <v>588</v>
      </c>
      <c r="E922" s="10"/>
      <c r="F922" s="122">
        <f>F923</f>
        <v>25275</v>
      </c>
      <c r="G922" s="122">
        <f>G923</f>
        <v>25275</v>
      </c>
    </row>
    <row r="923" spans="1:7" ht="25.5">
      <c r="A923" s="9" t="s">
        <v>560</v>
      </c>
      <c r="B923" s="21" t="s">
        <v>67</v>
      </c>
      <c r="C923" s="21" t="s">
        <v>74</v>
      </c>
      <c r="D923" s="21" t="s">
        <v>586</v>
      </c>
      <c r="E923" s="21"/>
      <c r="F923" s="130">
        <f>F926+F924</f>
        <v>25275</v>
      </c>
      <c r="G923" s="130">
        <f>G926+G924</f>
        <v>25275</v>
      </c>
    </row>
    <row r="924" spans="1:7" ht="25.5">
      <c r="A924" s="22" t="s">
        <v>727</v>
      </c>
      <c r="B924" s="21" t="s">
        <v>67</v>
      </c>
      <c r="C924" s="21" t="s">
        <v>74</v>
      </c>
      <c r="D924" s="21" t="s">
        <v>586</v>
      </c>
      <c r="E924" s="21" t="s">
        <v>52</v>
      </c>
      <c r="F924" s="130">
        <f>F925</f>
        <v>240</v>
      </c>
      <c r="G924" s="130">
        <f>G925</f>
        <v>240</v>
      </c>
    </row>
    <row r="925" spans="1:7" ht="25.5">
      <c r="A925" s="64" t="s">
        <v>55</v>
      </c>
      <c r="B925" s="21" t="s">
        <v>67</v>
      </c>
      <c r="C925" s="21" t="s">
        <v>74</v>
      </c>
      <c r="D925" s="21" t="s">
        <v>586</v>
      </c>
      <c r="E925" s="21" t="s">
        <v>98</v>
      </c>
      <c r="F925" s="130">
        <f>прил8!G485</f>
        <v>240</v>
      </c>
      <c r="G925" s="130">
        <f>прил8!H485</f>
        <v>240</v>
      </c>
    </row>
    <row r="926" spans="1:7" ht="12.75">
      <c r="A926" s="47" t="s">
        <v>39</v>
      </c>
      <c r="B926" s="21" t="s">
        <v>67</v>
      </c>
      <c r="C926" s="21" t="s">
        <v>74</v>
      </c>
      <c r="D926" s="21" t="s">
        <v>586</v>
      </c>
      <c r="E926" s="21" t="s">
        <v>36</v>
      </c>
      <c r="F926" s="130">
        <f>F927</f>
        <v>25035</v>
      </c>
      <c r="G926" s="130">
        <f>G927</f>
        <v>25035</v>
      </c>
    </row>
    <row r="927" spans="1:7" ht="12.75">
      <c r="A927" s="97" t="s">
        <v>40</v>
      </c>
      <c r="B927" s="21" t="s">
        <v>67</v>
      </c>
      <c r="C927" s="21" t="s">
        <v>74</v>
      </c>
      <c r="D927" s="21" t="s">
        <v>586</v>
      </c>
      <c r="E927" s="21" t="s">
        <v>37</v>
      </c>
      <c r="F927" s="130">
        <f>прил8!G487</f>
        <v>25035</v>
      </c>
      <c r="G927" s="130">
        <f>прил8!H487</f>
        <v>25035</v>
      </c>
    </row>
    <row r="928" spans="1:7" ht="38.25">
      <c r="A928" s="97" t="s">
        <v>611</v>
      </c>
      <c r="B928" s="21" t="s">
        <v>67</v>
      </c>
      <c r="C928" s="21" t="s">
        <v>74</v>
      </c>
      <c r="D928" s="21" t="s">
        <v>589</v>
      </c>
      <c r="E928" s="21"/>
      <c r="F928" s="130">
        <f aca="true" t="shared" si="5" ref="F928:G930">F929</f>
        <v>8284</v>
      </c>
      <c r="G928" s="130">
        <f t="shared" si="5"/>
        <v>8284</v>
      </c>
    </row>
    <row r="929" spans="1:7" ht="38.25">
      <c r="A929" s="97" t="s">
        <v>561</v>
      </c>
      <c r="B929" s="21" t="s">
        <v>67</v>
      </c>
      <c r="C929" s="21" t="s">
        <v>74</v>
      </c>
      <c r="D929" s="21" t="s">
        <v>587</v>
      </c>
      <c r="E929" s="21"/>
      <c r="F929" s="130">
        <f t="shared" si="5"/>
        <v>8284</v>
      </c>
      <c r="G929" s="130">
        <f t="shared" si="5"/>
        <v>8284</v>
      </c>
    </row>
    <row r="930" spans="1:7" ht="12.75">
      <c r="A930" s="47" t="s">
        <v>39</v>
      </c>
      <c r="B930" s="21" t="s">
        <v>67</v>
      </c>
      <c r="C930" s="21" t="s">
        <v>74</v>
      </c>
      <c r="D930" s="21" t="s">
        <v>587</v>
      </c>
      <c r="E930" s="21" t="s">
        <v>36</v>
      </c>
      <c r="F930" s="130">
        <f t="shared" si="5"/>
        <v>8284</v>
      </c>
      <c r="G930" s="130">
        <f t="shared" si="5"/>
        <v>8284</v>
      </c>
    </row>
    <row r="931" spans="1:7" ht="38.25">
      <c r="A931" s="47" t="s">
        <v>41</v>
      </c>
      <c r="B931" s="21" t="s">
        <v>67</v>
      </c>
      <c r="C931" s="21" t="s">
        <v>74</v>
      </c>
      <c r="D931" s="21" t="s">
        <v>587</v>
      </c>
      <c r="E931" s="21" t="s">
        <v>38</v>
      </c>
      <c r="F931" s="130">
        <f>прил8!G491</f>
        <v>8284</v>
      </c>
      <c r="G931" s="130">
        <f>прил8!H491</f>
        <v>8284</v>
      </c>
    </row>
    <row r="932" spans="1:7" ht="38.25">
      <c r="A932" s="9" t="s">
        <v>173</v>
      </c>
      <c r="B932" s="21" t="s">
        <v>67</v>
      </c>
      <c r="C932" s="21" t="s">
        <v>74</v>
      </c>
      <c r="D932" s="12" t="s">
        <v>419</v>
      </c>
      <c r="E932" s="21"/>
      <c r="F932" s="124">
        <f>F933+F938</f>
        <v>5967</v>
      </c>
      <c r="G932" s="124">
        <f aca="true" t="shared" si="6" ref="F932:G936">G933</f>
        <v>1923</v>
      </c>
    </row>
    <row r="933" spans="1:7" ht="25.5">
      <c r="A933" s="7" t="s">
        <v>175</v>
      </c>
      <c r="B933" s="21" t="s">
        <v>67</v>
      </c>
      <c r="C933" s="21" t="s">
        <v>74</v>
      </c>
      <c r="D933" s="10" t="s">
        <v>423</v>
      </c>
      <c r="E933" s="10"/>
      <c r="F933" s="122">
        <f t="shared" si="6"/>
        <v>1923</v>
      </c>
      <c r="G933" s="122">
        <f t="shared" si="6"/>
        <v>1923</v>
      </c>
    </row>
    <row r="934" spans="1:7" ht="33" customHeight="1">
      <c r="A934" s="47" t="s">
        <v>605</v>
      </c>
      <c r="B934" s="21" t="s">
        <v>67</v>
      </c>
      <c r="C934" s="21" t="s">
        <v>74</v>
      </c>
      <c r="D934" s="10" t="s">
        <v>424</v>
      </c>
      <c r="E934" s="10"/>
      <c r="F934" s="122">
        <f t="shared" si="6"/>
        <v>1923</v>
      </c>
      <c r="G934" s="122">
        <f t="shared" si="6"/>
        <v>1923</v>
      </c>
    </row>
    <row r="935" spans="1:7" ht="76.5">
      <c r="A935" s="195" t="s">
        <v>618</v>
      </c>
      <c r="B935" s="21" t="s">
        <v>67</v>
      </c>
      <c r="C935" s="21" t="s">
        <v>74</v>
      </c>
      <c r="D935" s="10" t="s">
        <v>619</v>
      </c>
      <c r="E935" s="10"/>
      <c r="F935" s="122">
        <f t="shared" si="6"/>
        <v>1923</v>
      </c>
      <c r="G935" s="122">
        <f t="shared" si="6"/>
        <v>1923</v>
      </c>
    </row>
    <row r="936" spans="1:7" ht="12.75">
      <c r="A936" s="47" t="s">
        <v>39</v>
      </c>
      <c r="B936" s="21" t="s">
        <v>67</v>
      </c>
      <c r="C936" s="21" t="s">
        <v>74</v>
      </c>
      <c r="D936" s="10" t="s">
        <v>619</v>
      </c>
      <c r="E936" s="10">
        <v>300</v>
      </c>
      <c r="F936" s="122">
        <f t="shared" si="6"/>
        <v>1923</v>
      </c>
      <c r="G936" s="122">
        <f t="shared" si="6"/>
        <v>1923</v>
      </c>
    </row>
    <row r="937" spans="1:7" ht="12.75">
      <c r="A937" s="47" t="s">
        <v>40</v>
      </c>
      <c r="B937" s="21" t="s">
        <v>67</v>
      </c>
      <c r="C937" s="21" t="s">
        <v>74</v>
      </c>
      <c r="D937" s="10" t="s">
        <v>619</v>
      </c>
      <c r="E937" s="10">
        <v>310</v>
      </c>
      <c r="F937" s="122">
        <f>прил8!G497</f>
        <v>1923</v>
      </c>
      <c r="G937" s="122">
        <f>прил8!H497</f>
        <v>1923</v>
      </c>
    </row>
    <row r="938" spans="1:7" ht="25.5">
      <c r="A938" s="47" t="s">
        <v>640</v>
      </c>
      <c r="B938" s="21" t="s">
        <v>67</v>
      </c>
      <c r="C938" s="21" t="s">
        <v>74</v>
      </c>
      <c r="D938" s="10" t="s">
        <v>641</v>
      </c>
      <c r="E938" s="10"/>
      <c r="F938" s="122">
        <f>F939</f>
        <v>4044</v>
      </c>
      <c r="G938" s="122"/>
    </row>
    <row r="939" spans="1:7" ht="45.75" customHeight="1">
      <c r="A939" s="196" t="s">
        <v>642</v>
      </c>
      <c r="B939" s="21" t="s">
        <v>67</v>
      </c>
      <c r="C939" s="21" t="s">
        <v>74</v>
      </c>
      <c r="D939" s="10" t="s">
        <v>643</v>
      </c>
      <c r="E939" s="10"/>
      <c r="F939" s="122">
        <f>F943+F940</f>
        <v>4044</v>
      </c>
      <c r="G939" s="122"/>
    </row>
    <row r="940" spans="1:7" ht="25.5">
      <c r="A940" s="196" t="s">
        <v>692</v>
      </c>
      <c r="B940" s="21" t="s">
        <v>67</v>
      </c>
      <c r="C940" s="21" t="s">
        <v>74</v>
      </c>
      <c r="D940" s="10" t="s">
        <v>693</v>
      </c>
      <c r="E940" s="10"/>
      <c r="F940" s="122">
        <f>F941</f>
        <v>3994</v>
      </c>
      <c r="G940" s="122"/>
    </row>
    <row r="941" spans="1:7" ht="12.75">
      <c r="A941" s="47" t="s">
        <v>39</v>
      </c>
      <c r="B941" s="21" t="s">
        <v>67</v>
      </c>
      <c r="C941" s="21" t="s">
        <v>74</v>
      </c>
      <c r="D941" s="10" t="s">
        <v>693</v>
      </c>
      <c r="E941" s="10">
        <v>300</v>
      </c>
      <c r="F941" s="122">
        <f>F942</f>
        <v>3994</v>
      </c>
      <c r="G941" s="122"/>
    </row>
    <row r="942" spans="1:7" ht="38.25">
      <c r="A942" s="47" t="s">
        <v>41</v>
      </c>
      <c r="B942" s="21" t="s">
        <v>67</v>
      </c>
      <c r="C942" s="21" t="s">
        <v>74</v>
      </c>
      <c r="D942" s="10" t="s">
        <v>693</v>
      </c>
      <c r="E942" s="10">
        <v>320</v>
      </c>
      <c r="F942" s="122">
        <f>прил8!G502</f>
        <v>3994</v>
      </c>
      <c r="G942" s="122"/>
    </row>
    <row r="943" spans="1:7" ht="25.5">
      <c r="A943" s="196" t="s">
        <v>645</v>
      </c>
      <c r="B943" s="21" t="s">
        <v>67</v>
      </c>
      <c r="C943" s="21" t="s">
        <v>74</v>
      </c>
      <c r="D943" s="10" t="s">
        <v>644</v>
      </c>
      <c r="E943" s="10"/>
      <c r="F943" s="122">
        <f>F944</f>
        <v>50</v>
      </c>
      <c r="G943" s="122"/>
    </row>
    <row r="944" spans="1:7" ht="12.75">
      <c r="A944" s="47" t="s">
        <v>39</v>
      </c>
      <c r="B944" s="21" t="s">
        <v>67</v>
      </c>
      <c r="C944" s="21" t="s">
        <v>74</v>
      </c>
      <c r="D944" s="10" t="s">
        <v>644</v>
      </c>
      <c r="E944" s="10">
        <v>300</v>
      </c>
      <c r="F944" s="122">
        <f>F945</f>
        <v>50</v>
      </c>
      <c r="G944" s="122"/>
    </row>
    <row r="945" spans="1:7" ht="31.5" customHeight="1">
      <c r="A945" s="47" t="s">
        <v>41</v>
      </c>
      <c r="B945" s="21" t="s">
        <v>67</v>
      </c>
      <c r="C945" s="21" t="s">
        <v>74</v>
      </c>
      <c r="D945" s="10" t="s">
        <v>644</v>
      </c>
      <c r="E945" s="10">
        <v>320</v>
      </c>
      <c r="F945" s="122">
        <f>прил8!G505</f>
        <v>50</v>
      </c>
      <c r="G945" s="122"/>
    </row>
    <row r="946" spans="1:7" ht="38.25">
      <c r="A946" s="44" t="s">
        <v>150</v>
      </c>
      <c r="B946" s="21" t="s">
        <v>67</v>
      </c>
      <c r="C946" s="21" t="s">
        <v>74</v>
      </c>
      <c r="D946" s="10" t="s">
        <v>430</v>
      </c>
      <c r="E946" s="10"/>
      <c r="F946" s="122">
        <f>F947</f>
        <v>3857.8999999999996</v>
      </c>
      <c r="G946" s="122"/>
    </row>
    <row r="947" spans="1:7" ht="76.5">
      <c r="A947" s="44" t="s">
        <v>6</v>
      </c>
      <c r="B947" s="21" t="s">
        <v>67</v>
      </c>
      <c r="C947" s="21" t="s">
        <v>74</v>
      </c>
      <c r="D947" s="10" t="s">
        <v>431</v>
      </c>
      <c r="E947" s="10"/>
      <c r="F947" s="122">
        <f>F948</f>
        <v>3857.8999999999996</v>
      </c>
      <c r="G947" s="122"/>
    </row>
    <row r="948" spans="1:7" ht="51">
      <c r="A948" s="44" t="s">
        <v>206</v>
      </c>
      <c r="B948" s="21" t="s">
        <v>67</v>
      </c>
      <c r="C948" s="21" t="s">
        <v>74</v>
      </c>
      <c r="D948" s="10" t="s">
        <v>432</v>
      </c>
      <c r="E948" s="10"/>
      <c r="F948" s="122">
        <f>F952+F949+F955</f>
        <v>3857.8999999999996</v>
      </c>
      <c r="G948" s="122"/>
    </row>
    <row r="949" spans="1:7" ht="38.25">
      <c r="A949" s="44" t="s">
        <v>694</v>
      </c>
      <c r="B949" s="21" t="s">
        <v>67</v>
      </c>
      <c r="C949" s="21" t="s">
        <v>74</v>
      </c>
      <c r="D949" s="10" t="s">
        <v>695</v>
      </c>
      <c r="E949" s="10"/>
      <c r="F949" s="122">
        <f>F950</f>
        <v>1861.2</v>
      </c>
      <c r="G949" s="122"/>
    </row>
    <row r="950" spans="1:7" ht="12.75">
      <c r="A950" s="47" t="s">
        <v>39</v>
      </c>
      <c r="B950" s="21" t="s">
        <v>67</v>
      </c>
      <c r="C950" s="21" t="s">
        <v>74</v>
      </c>
      <c r="D950" s="10" t="s">
        <v>695</v>
      </c>
      <c r="E950" s="10">
        <v>300</v>
      </c>
      <c r="F950" s="122">
        <f>F951</f>
        <v>1861.2</v>
      </c>
      <c r="G950" s="122"/>
    </row>
    <row r="951" spans="1:7" ht="38.25">
      <c r="A951" s="47" t="s">
        <v>41</v>
      </c>
      <c r="B951" s="21" t="s">
        <v>67</v>
      </c>
      <c r="C951" s="21" t="s">
        <v>74</v>
      </c>
      <c r="D951" s="10" t="s">
        <v>695</v>
      </c>
      <c r="E951" s="10">
        <v>320</v>
      </c>
      <c r="F951" s="122">
        <f>прил8!G511</f>
        <v>1861.2</v>
      </c>
      <c r="G951" s="122"/>
    </row>
    <row r="952" spans="1:7" ht="12.75">
      <c r="A952" s="44" t="s">
        <v>433</v>
      </c>
      <c r="B952" s="21" t="s">
        <v>67</v>
      </c>
      <c r="C952" s="21" t="s">
        <v>74</v>
      </c>
      <c r="D952" s="10" t="s">
        <v>567</v>
      </c>
      <c r="E952" s="10"/>
      <c r="F952" s="122">
        <f>F953</f>
        <v>1199</v>
      </c>
      <c r="G952" s="122"/>
    </row>
    <row r="953" spans="1:7" ht="12.75">
      <c r="A953" s="47" t="s">
        <v>39</v>
      </c>
      <c r="B953" s="21" t="s">
        <v>67</v>
      </c>
      <c r="C953" s="21" t="s">
        <v>74</v>
      </c>
      <c r="D953" s="10" t="s">
        <v>567</v>
      </c>
      <c r="E953" s="10">
        <v>300</v>
      </c>
      <c r="F953" s="122">
        <f>F954</f>
        <v>1199</v>
      </c>
      <c r="G953" s="122"/>
    </row>
    <row r="954" spans="1:7" ht="38.25">
      <c r="A954" s="47" t="s">
        <v>41</v>
      </c>
      <c r="B954" s="21" t="s">
        <v>67</v>
      </c>
      <c r="C954" s="21" t="s">
        <v>74</v>
      </c>
      <c r="D954" s="10" t="s">
        <v>567</v>
      </c>
      <c r="E954" s="10">
        <v>320</v>
      </c>
      <c r="F954" s="122">
        <f>прил8!G514</f>
        <v>1199</v>
      </c>
      <c r="G954" s="122"/>
    </row>
    <row r="955" spans="1:7" ht="38.25">
      <c r="A955" s="44" t="s">
        <v>694</v>
      </c>
      <c r="B955" s="21" t="s">
        <v>67</v>
      </c>
      <c r="C955" s="21" t="s">
        <v>74</v>
      </c>
      <c r="D955" s="10" t="s">
        <v>696</v>
      </c>
      <c r="E955" s="10"/>
      <c r="F955" s="122">
        <f>F956</f>
        <v>797.7</v>
      </c>
      <c r="G955" s="122"/>
    </row>
    <row r="956" spans="1:7" ht="12.75">
      <c r="A956" s="47" t="s">
        <v>39</v>
      </c>
      <c r="B956" s="21" t="s">
        <v>67</v>
      </c>
      <c r="C956" s="21" t="s">
        <v>74</v>
      </c>
      <c r="D956" s="10" t="s">
        <v>696</v>
      </c>
      <c r="E956" s="10">
        <v>300</v>
      </c>
      <c r="F956" s="122">
        <f>F957</f>
        <v>797.7</v>
      </c>
      <c r="G956" s="122"/>
    </row>
    <row r="957" spans="1:7" ht="38.25">
      <c r="A957" s="47" t="s">
        <v>41</v>
      </c>
      <c r="B957" s="21" t="s">
        <v>67</v>
      </c>
      <c r="C957" s="21" t="s">
        <v>74</v>
      </c>
      <c r="D957" s="10" t="s">
        <v>696</v>
      </c>
      <c r="E957" s="10">
        <v>320</v>
      </c>
      <c r="F957" s="122">
        <f>прил8!G517</f>
        <v>797.7</v>
      </c>
      <c r="G957" s="122"/>
    </row>
    <row r="958" spans="1:7" ht="12.75">
      <c r="A958" s="40" t="s">
        <v>48</v>
      </c>
      <c r="B958" s="73" t="s">
        <v>67</v>
      </c>
      <c r="C958" s="73" t="s">
        <v>75</v>
      </c>
      <c r="D958" s="73"/>
      <c r="E958" s="73"/>
      <c r="F958" s="148">
        <f>F959+F967</f>
        <v>27771</v>
      </c>
      <c r="G958" s="148">
        <f>G959+G967</f>
        <v>27771</v>
      </c>
    </row>
    <row r="959" spans="1:7" ht="38.25">
      <c r="A959" s="104" t="s">
        <v>170</v>
      </c>
      <c r="B959" s="21" t="s">
        <v>67</v>
      </c>
      <c r="C959" s="21" t="s">
        <v>75</v>
      </c>
      <c r="D959" s="21" t="s">
        <v>352</v>
      </c>
      <c r="E959" s="21"/>
      <c r="F959" s="125">
        <f aca="true" t="shared" si="7" ref="F959:G961">F960</f>
        <v>13969</v>
      </c>
      <c r="G959" s="125">
        <f t="shared" si="7"/>
        <v>13969</v>
      </c>
    </row>
    <row r="960" spans="1:7" ht="12.75">
      <c r="A960" s="104" t="s">
        <v>222</v>
      </c>
      <c r="B960" s="21" t="s">
        <v>67</v>
      </c>
      <c r="C960" s="21" t="s">
        <v>75</v>
      </c>
      <c r="D960" s="21" t="s">
        <v>354</v>
      </c>
      <c r="E960" s="21"/>
      <c r="F960" s="125">
        <f t="shared" si="7"/>
        <v>13969</v>
      </c>
      <c r="G960" s="125">
        <f t="shared" si="7"/>
        <v>13969</v>
      </c>
    </row>
    <row r="961" spans="1:7" ht="38.25">
      <c r="A961" s="104" t="s">
        <v>224</v>
      </c>
      <c r="B961" s="21" t="s">
        <v>67</v>
      </c>
      <c r="C961" s="21" t="s">
        <v>75</v>
      </c>
      <c r="D961" s="21" t="s">
        <v>364</v>
      </c>
      <c r="E961" s="21"/>
      <c r="F961" s="125">
        <f t="shared" si="7"/>
        <v>13969</v>
      </c>
      <c r="G961" s="125">
        <f t="shared" si="7"/>
        <v>13969</v>
      </c>
    </row>
    <row r="962" spans="1:7" ht="51">
      <c r="A962" s="9" t="s">
        <v>365</v>
      </c>
      <c r="B962" s="21" t="s">
        <v>67</v>
      </c>
      <c r="C962" s="21" t="s">
        <v>75</v>
      </c>
      <c r="D962" s="21" t="s">
        <v>364</v>
      </c>
      <c r="E962" s="21"/>
      <c r="F962" s="125">
        <f>F965+F963</f>
        <v>13969</v>
      </c>
      <c r="G962" s="125">
        <f>G965+G963</f>
        <v>13969</v>
      </c>
    </row>
    <row r="963" spans="1:7" ht="25.5">
      <c r="A963" s="22" t="s">
        <v>727</v>
      </c>
      <c r="B963" s="21" t="s">
        <v>67</v>
      </c>
      <c r="C963" s="21" t="s">
        <v>75</v>
      </c>
      <c r="D963" s="21" t="s">
        <v>364</v>
      </c>
      <c r="E963" s="21" t="s">
        <v>52</v>
      </c>
      <c r="F963" s="125">
        <f>F964</f>
        <v>206</v>
      </c>
      <c r="G963" s="125">
        <f>G964</f>
        <v>206</v>
      </c>
    </row>
    <row r="964" spans="1:7" ht="25.5">
      <c r="A964" s="64" t="s">
        <v>55</v>
      </c>
      <c r="B964" s="21" t="s">
        <v>67</v>
      </c>
      <c r="C964" s="21" t="s">
        <v>75</v>
      </c>
      <c r="D964" s="21" t="s">
        <v>364</v>
      </c>
      <c r="E964" s="21" t="s">
        <v>98</v>
      </c>
      <c r="F964" s="125">
        <f>прил8!G822</f>
        <v>206</v>
      </c>
      <c r="G964" s="125">
        <f>прил8!H822</f>
        <v>206</v>
      </c>
    </row>
    <row r="965" spans="1:7" ht="12.75">
      <c r="A965" s="47" t="s">
        <v>39</v>
      </c>
      <c r="B965" s="21" t="s">
        <v>67</v>
      </c>
      <c r="C965" s="21" t="s">
        <v>75</v>
      </c>
      <c r="D965" s="21" t="s">
        <v>364</v>
      </c>
      <c r="E965" s="21" t="s">
        <v>36</v>
      </c>
      <c r="F965" s="125">
        <f>F966</f>
        <v>13763</v>
      </c>
      <c r="G965" s="125">
        <f>G966</f>
        <v>13763</v>
      </c>
    </row>
    <row r="966" spans="1:7" ht="12.75">
      <c r="A966" s="97" t="s">
        <v>40</v>
      </c>
      <c r="B966" s="21" t="s">
        <v>67</v>
      </c>
      <c r="C966" s="21" t="s">
        <v>75</v>
      </c>
      <c r="D966" s="21" t="s">
        <v>364</v>
      </c>
      <c r="E966" s="21" t="s">
        <v>37</v>
      </c>
      <c r="F966" s="125">
        <f>прил8!G824</f>
        <v>13763</v>
      </c>
      <c r="G966" s="125">
        <f>прил8!H824</f>
        <v>13763</v>
      </c>
    </row>
    <row r="967" spans="1:7" ht="38.25">
      <c r="A967" s="9" t="s">
        <v>173</v>
      </c>
      <c r="B967" s="21" t="s">
        <v>67</v>
      </c>
      <c r="C967" s="21" t="s">
        <v>75</v>
      </c>
      <c r="D967" s="21" t="s">
        <v>419</v>
      </c>
      <c r="E967" s="21"/>
      <c r="F967" s="125">
        <f aca="true" t="shared" si="8" ref="F967:G971">F968</f>
        <v>13802</v>
      </c>
      <c r="G967" s="125">
        <f t="shared" si="8"/>
        <v>13802</v>
      </c>
    </row>
    <row r="968" spans="1:7" ht="25.5">
      <c r="A968" s="9" t="s">
        <v>174</v>
      </c>
      <c r="B968" s="21" t="s">
        <v>67</v>
      </c>
      <c r="C968" s="21" t="s">
        <v>75</v>
      </c>
      <c r="D968" s="21" t="s">
        <v>421</v>
      </c>
      <c r="E968" s="21"/>
      <c r="F968" s="125">
        <f t="shared" si="8"/>
        <v>13802</v>
      </c>
      <c r="G968" s="125">
        <f t="shared" si="8"/>
        <v>13802</v>
      </c>
    </row>
    <row r="969" spans="1:7" ht="51">
      <c r="A969" s="9" t="s">
        <v>422</v>
      </c>
      <c r="B969" s="21" t="s">
        <v>67</v>
      </c>
      <c r="C969" s="21" t="s">
        <v>75</v>
      </c>
      <c r="D969" s="21" t="s">
        <v>420</v>
      </c>
      <c r="E969" s="21"/>
      <c r="F969" s="125">
        <f t="shared" si="8"/>
        <v>13802</v>
      </c>
      <c r="G969" s="125">
        <f t="shared" si="8"/>
        <v>13802</v>
      </c>
    </row>
    <row r="970" spans="1:7" ht="51">
      <c r="A970" s="97" t="s">
        <v>556</v>
      </c>
      <c r="B970" s="21" t="s">
        <v>67</v>
      </c>
      <c r="C970" s="21" t="s">
        <v>75</v>
      </c>
      <c r="D970" s="21" t="s">
        <v>721</v>
      </c>
      <c r="E970" s="21"/>
      <c r="F970" s="130">
        <f t="shared" si="8"/>
        <v>13802</v>
      </c>
      <c r="G970" s="130">
        <f t="shared" si="8"/>
        <v>13802</v>
      </c>
    </row>
    <row r="971" spans="1:7" ht="25.5">
      <c r="A971" s="155" t="s">
        <v>623</v>
      </c>
      <c r="B971" s="21" t="s">
        <v>67</v>
      </c>
      <c r="C971" s="21" t="s">
        <v>75</v>
      </c>
      <c r="D971" s="21" t="s">
        <v>721</v>
      </c>
      <c r="E971" s="21" t="s">
        <v>27</v>
      </c>
      <c r="F971" s="130">
        <f t="shared" si="8"/>
        <v>13802</v>
      </c>
      <c r="G971" s="130">
        <f t="shared" si="8"/>
        <v>13802</v>
      </c>
    </row>
    <row r="972" spans="1:7" ht="12.75">
      <c r="A972" s="155" t="s">
        <v>30</v>
      </c>
      <c r="B972" s="21" t="s">
        <v>67</v>
      </c>
      <c r="C972" s="21" t="s">
        <v>75</v>
      </c>
      <c r="D972" s="21" t="s">
        <v>721</v>
      </c>
      <c r="E972" s="21" t="s">
        <v>28</v>
      </c>
      <c r="F972" s="130">
        <f>прил8!G524</f>
        <v>13802</v>
      </c>
      <c r="G972" s="130">
        <f>прил8!H524</f>
        <v>13802</v>
      </c>
    </row>
    <row r="973" spans="1:7" ht="12.75">
      <c r="A973" s="40" t="s">
        <v>58</v>
      </c>
      <c r="B973" s="73" t="s">
        <v>68</v>
      </c>
      <c r="C973" s="73"/>
      <c r="D973" s="73"/>
      <c r="E973" s="73"/>
      <c r="F973" s="147">
        <f>F974+F994</f>
        <v>129456.1</v>
      </c>
      <c r="G973" s="147"/>
    </row>
    <row r="974" spans="1:7" ht="12.75">
      <c r="A974" s="40" t="s">
        <v>59</v>
      </c>
      <c r="B974" s="73" t="s">
        <v>68</v>
      </c>
      <c r="C974" s="73" t="s">
        <v>78</v>
      </c>
      <c r="D974" s="73"/>
      <c r="E974" s="73"/>
      <c r="F974" s="147">
        <f>F975</f>
        <v>102691.1</v>
      </c>
      <c r="G974" s="147"/>
    </row>
    <row r="975" spans="1:7" ht="38.25">
      <c r="A975" s="104" t="s">
        <v>86</v>
      </c>
      <c r="B975" s="21" t="s">
        <v>68</v>
      </c>
      <c r="C975" s="21" t="s">
        <v>78</v>
      </c>
      <c r="D975" s="55" t="s">
        <v>301</v>
      </c>
      <c r="E975" s="10"/>
      <c r="F975" s="122">
        <f>F980+F976+F987</f>
        <v>102691.1</v>
      </c>
      <c r="G975" s="122"/>
    </row>
    <row r="976" spans="1:7" ht="25.5">
      <c r="A976" s="104" t="s">
        <v>199</v>
      </c>
      <c r="B976" s="21" t="s">
        <v>68</v>
      </c>
      <c r="C976" s="21" t="s">
        <v>78</v>
      </c>
      <c r="D976" s="12" t="s">
        <v>308</v>
      </c>
      <c r="E976" s="10"/>
      <c r="F976" s="122">
        <f>F977</f>
        <v>700</v>
      </c>
      <c r="G976" s="122"/>
    </row>
    <row r="977" spans="1:7" ht="12.75">
      <c r="A977" s="104" t="s">
        <v>304</v>
      </c>
      <c r="B977" s="21" t="s">
        <v>68</v>
      </c>
      <c r="C977" s="21" t="s">
        <v>78</v>
      </c>
      <c r="D977" s="12" t="s">
        <v>303</v>
      </c>
      <c r="E977" s="10"/>
      <c r="F977" s="122">
        <f>F978</f>
        <v>700</v>
      </c>
      <c r="G977" s="122"/>
    </row>
    <row r="978" spans="1:7" ht="25.5">
      <c r="A978" s="22" t="s">
        <v>727</v>
      </c>
      <c r="B978" s="21" t="s">
        <v>68</v>
      </c>
      <c r="C978" s="21" t="s">
        <v>78</v>
      </c>
      <c r="D978" s="12" t="s">
        <v>303</v>
      </c>
      <c r="E978" s="10">
        <v>200</v>
      </c>
      <c r="F978" s="122">
        <f>F979</f>
        <v>700</v>
      </c>
      <c r="G978" s="122"/>
    </row>
    <row r="979" spans="1:7" ht="25.5">
      <c r="A979" s="64" t="s">
        <v>55</v>
      </c>
      <c r="B979" s="21" t="s">
        <v>68</v>
      </c>
      <c r="C979" s="21" t="s">
        <v>78</v>
      </c>
      <c r="D979" s="12" t="s">
        <v>303</v>
      </c>
      <c r="E979" s="10">
        <v>240</v>
      </c>
      <c r="F979" s="122">
        <f>прил8!G970</f>
        <v>700</v>
      </c>
      <c r="G979" s="122"/>
    </row>
    <row r="980" spans="1:7" ht="25.5">
      <c r="A980" s="104" t="s">
        <v>302</v>
      </c>
      <c r="B980" s="21" t="s">
        <v>68</v>
      </c>
      <c r="C980" s="21" t="s">
        <v>78</v>
      </c>
      <c r="D980" s="14" t="s">
        <v>306</v>
      </c>
      <c r="E980" s="14"/>
      <c r="F980" s="123">
        <f>F985+F981+F983</f>
        <v>1877</v>
      </c>
      <c r="G980" s="123"/>
    </row>
    <row r="981" spans="1:7" ht="51">
      <c r="A981" s="47" t="s">
        <v>50</v>
      </c>
      <c r="B981" s="21" t="s">
        <v>68</v>
      </c>
      <c r="C981" s="21" t="s">
        <v>78</v>
      </c>
      <c r="D981" s="14" t="s">
        <v>306</v>
      </c>
      <c r="E981" s="14" t="s">
        <v>49</v>
      </c>
      <c r="F981" s="123">
        <f>F982</f>
        <v>1234</v>
      </c>
      <c r="G981" s="123"/>
    </row>
    <row r="982" spans="1:7" ht="12.75">
      <c r="A982" s="47" t="s">
        <v>33</v>
      </c>
      <c r="B982" s="21" t="s">
        <v>68</v>
      </c>
      <c r="C982" s="21" t="s">
        <v>78</v>
      </c>
      <c r="D982" s="14" t="s">
        <v>306</v>
      </c>
      <c r="E982" s="14" t="s">
        <v>113</v>
      </c>
      <c r="F982" s="123">
        <f>прил8!G973</f>
        <v>1234</v>
      </c>
      <c r="G982" s="123"/>
    </row>
    <row r="983" spans="1:7" ht="25.5">
      <c r="A983" s="22" t="s">
        <v>727</v>
      </c>
      <c r="B983" s="21" t="s">
        <v>68</v>
      </c>
      <c r="C983" s="21" t="s">
        <v>78</v>
      </c>
      <c r="D983" s="14" t="s">
        <v>306</v>
      </c>
      <c r="E983" s="14" t="s">
        <v>52</v>
      </c>
      <c r="F983" s="123">
        <f>F984</f>
        <v>640</v>
      </c>
      <c r="G983" s="123"/>
    </row>
    <row r="984" spans="1:7" ht="25.5">
      <c r="A984" s="47" t="s">
        <v>55</v>
      </c>
      <c r="B984" s="21" t="s">
        <v>68</v>
      </c>
      <c r="C984" s="21" t="s">
        <v>78</v>
      </c>
      <c r="D984" s="14" t="s">
        <v>306</v>
      </c>
      <c r="E984" s="14" t="s">
        <v>98</v>
      </c>
      <c r="F984" s="123">
        <f>прил8!G975</f>
        <v>640</v>
      </c>
      <c r="G984" s="123"/>
    </row>
    <row r="985" spans="1:7" ht="12.75">
      <c r="A985" s="89" t="s">
        <v>56</v>
      </c>
      <c r="B985" s="21" t="s">
        <v>68</v>
      </c>
      <c r="C985" s="21" t="s">
        <v>78</v>
      </c>
      <c r="D985" s="14" t="s">
        <v>306</v>
      </c>
      <c r="E985" s="14" t="s">
        <v>53</v>
      </c>
      <c r="F985" s="93">
        <f>F986</f>
        <v>3</v>
      </c>
      <c r="G985" s="93"/>
    </row>
    <row r="986" spans="1:7" ht="12.75">
      <c r="A986" s="89" t="s">
        <v>57</v>
      </c>
      <c r="B986" s="21" t="s">
        <v>68</v>
      </c>
      <c r="C986" s="21" t="s">
        <v>78</v>
      </c>
      <c r="D986" s="14" t="s">
        <v>306</v>
      </c>
      <c r="E986" s="14" t="s">
        <v>54</v>
      </c>
      <c r="F986" s="93">
        <f>прил8!G977</f>
        <v>3</v>
      </c>
      <c r="G986" s="93"/>
    </row>
    <row r="987" spans="1:7" ht="25.5">
      <c r="A987" s="155" t="s">
        <v>591</v>
      </c>
      <c r="B987" s="107" t="s">
        <v>68</v>
      </c>
      <c r="C987" s="107" t="s">
        <v>78</v>
      </c>
      <c r="D987" s="107" t="s">
        <v>590</v>
      </c>
      <c r="E987" s="21"/>
      <c r="F987" s="130">
        <f>F991+F988</f>
        <v>100114.1</v>
      </c>
      <c r="G987" s="46"/>
    </row>
    <row r="988" spans="1:7" ht="25.5">
      <c r="A988" s="155" t="s">
        <v>697</v>
      </c>
      <c r="B988" s="107" t="s">
        <v>68</v>
      </c>
      <c r="C988" s="107" t="s">
        <v>78</v>
      </c>
      <c r="D988" s="107" t="s">
        <v>698</v>
      </c>
      <c r="E988" s="21"/>
      <c r="F988" s="130">
        <f>F989</f>
        <v>100077.1</v>
      </c>
      <c r="G988" s="46"/>
    </row>
    <row r="989" spans="1:7" ht="25.5">
      <c r="A989" s="155" t="s">
        <v>623</v>
      </c>
      <c r="B989" s="107" t="s">
        <v>68</v>
      </c>
      <c r="C989" s="107" t="s">
        <v>78</v>
      </c>
      <c r="D989" s="107" t="s">
        <v>698</v>
      </c>
      <c r="E989" s="21" t="s">
        <v>27</v>
      </c>
      <c r="F989" s="130">
        <f>F990</f>
        <v>100077.1</v>
      </c>
      <c r="G989" s="46"/>
    </row>
    <row r="990" spans="1:7" ht="12.75">
      <c r="A990" s="155" t="s">
        <v>30</v>
      </c>
      <c r="B990" s="107" t="s">
        <v>68</v>
      </c>
      <c r="C990" s="107" t="s">
        <v>78</v>
      </c>
      <c r="D990" s="107" t="s">
        <v>698</v>
      </c>
      <c r="E990" s="21" t="s">
        <v>28</v>
      </c>
      <c r="F990" s="130">
        <f>прил8!G531</f>
        <v>100077.1</v>
      </c>
      <c r="G990" s="46"/>
    </row>
    <row r="991" spans="1:7" ht="12.75">
      <c r="A991" s="155" t="s">
        <v>592</v>
      </c>
      <c r="B991" s="107" t="s">
        <v>68</v>
      </c>
      <c r="C991" s="107" t="s">
        <v>78</v>
      </c>
      <c r="D991" s="107" t="s">
        <v>604</v>
      </c>
      <c r="E991" s="21"/>
      <c r="F991" s="130">
        <f>F992</f>
        <v>37</v>
      </c>
      <c r="G991" s="46"/>
    </row>
    <row r="992" spans="1:7" ht="25.5">
      <c r="A992" s="155" t="s">
        <v>623</v>
      </c>
      <c r="B992" s="107" t="s">
        <v>68</v>
      </c>
      <c r="C992" s="107" t="s">
        <v>78</v>
      </c>
      <c r="D992" s="107" t="s">
        <v>604</v>
      </c>
      <c r="E992" s="21" t="s">
        <v>27</v>
      </c>
      <c r="F992" s="130">
        <f>F993</f>
        <v>37</v>
      </c>
      <c r="G992" s="46"/>
    </row>
    <row r="993" spans="1:7" ht="12.75">
      <c r="A993" s="155" t="s">
        <v>30</v>
      </c>
      <c r="B993" s="107" t="s">
        <v>68</v>
      </c>
      <c r="C993" s="107" t="s">
        <v>78</v>
      </c>
      <c r="D993" s="107" t="s">
        <v>604</v>
      </c>
      <c r="E993" s="21" t="s">
        <v>28</v>
      </c>
      <c r="F993" s="130">
        <f>прил8!G534</f>
        <v>37</v>
      </c>
      <c r="G993" s="46"/>
    </row>
    <row r="994" spans="1:7" ht="12.75">
      <c r="A994" s="40" t="s">
        <v>60</v>
      </c>
      <c r="B994" s="73" t="s">
        <v>68</v>
      </c>
      <c r="C994" s="73" t="s">
        <v>72</v>
      </c>
      <c r="D994" s="73"/>
      <c r="E994" s="73"/>
      <c r="F994" s="147">
        <f>F995</f>
        <v>26765</v>
      </c>
      <c r="G994" s="147"/>
    </row>
    <row r="995" spans="1:7" ht="38.25">
      <c r="A995" s="9" t="s">
        <v>86</v>
      </c>
      <c r="B995" s="21" t="s">
        <v>68</v>
      </c>
      <c r="C995" s="21" t="s">
        <v>72</v>
      </c>
      <c r="D995" s="55" t="s">
        <v>301</v>
      </c>
      <c r="E995" s="10"/>
      <c r="F995" s="122">
        <f>F996+F1000+F1016</f>
        <v>26765</v>
      </c>
      <c r="G995" s="122"/>
    </row>
    <row r="996" spans="1:7" ht="25.5">
      <c r="A996" s="104" t="s">
        <v>199</v>
      </c>
      <c r="B996" s="107" t="s">
        <v>68</v>
      </c>
      <c r="C996" s="21" t="s">
        <v>72</v>
      </c>
      <c r="D996" s="12" t="s">
        <v>308</v>
      </c>
      <c r="E996" s="10"/>
      <c r="F996" s="122">
        <f>F997</f>
        <v>6645</v>
      </c>
      <c r="G996" s="122"/>
    </row>
    <row r="997" spans="1:7" ht="25.5">
      <c r="A997" s="104" t="s">
        <v>302</v>
      </c>
      <c r="B997" s="21" t="s">
        <v>68</v>
      </c>
      <c r="C997" s="21" t="s">
        <v>72</v>
      </c>
      <c r="D997" s="14" t="s">
        <v>306</v>
      </c>
      <c r="E997" s="10"/>
      <c r="F997" s="122">
        <f>F998</f>
        <v>6645</v>
      </c>
      <c r="G997" s="122"/>
    </row>
    <row r="998" spans="1:7" ht="25.5">
      <c r="A998" s="89" t="s">
        <v>34</v>
      </c>
      <c r="B998" s="21" t="s">
        <v>68</v>
      </c>
      <c r="C998" s="21" t="s">
        <v>72</v>
      </c>
      <c r="D998" s="14" t="s">
        <v>306</v>
      </c>
      <c r="E998" s="14" t="s">
        <v>31</v>
      </c>
      <c r="F998" s="123">
        <f>F999</f>
        <v>6645</v>
      </c>
      <c r="G998" s="123"/>
    </row>
    <row r="999" spans="1:7" ht="12.75">
      <c r="A999" s="89" t="s">
        <v>43</v>
      </c>
      <c r="B999" s="21" t="s">
        <v>68</v>
      </c>
      <c r="C999" s="21" t="s">
        <v>72</v>
      </c>
      <c r="D999" s="14" t="s">
        <v>306</v>
      </c>
      <c r="E999" s="14" t="s">
        <v>32</v>
      </c>
      <c r="F999" s="123">
        <f>прил8!G983</f>
        <v>6645</v>
      </c>
      <c r="G999" s="123"/>
    </row>
    <row r="1000" spans="1:7" ht="25.5">
      <c r="A1000" s="89" t="s">
        <v>591</v>
      </c>
      <c r="B1000" s="107" t="s">
        <v>68</v>
      </c>
      <c r="C1000" s="21" t="s">
        <v>650</v>
      </c>
      <c r="D1000" s="14" t="s">
        <v>590</v>
      </c>
      <c r="E1000" s="14"/>
      <c r="F1000" s="123">
        <f>F1001+F1004+F1007+F1010+F1013</f>
        <v>20020</v>
      </c>
      <c r="G1000" s="123"/>
    </row>
    <row r="1001" spans="1:7" ht="38.25">
      <c r="A1001" s="89" t="s">
        <v>609</v>
      </c>
      <c r="B1001" s="21" t="s">
        <v>68</v>
      </c>
      <c r="C1001" s="21" t="s">
        <v>72</v>
      </c>
      <c r="D1001" s="14" t="s">
        <v>720</v>
      </c>
      <c r="E1001" s="14"/>
      <c r="F1001" s="123">
        <f>F1002</f>
        <v>820</v>
      </c>
      <c r="G1001" s="123"/>
    </row>
    <row r="1002" spans="1:7" ht="25.5">
      <c r="A1002" s="89" t="s">
        <v>34</v>
      </c>
      <c r="B1002" s="21" t="s">
        <v>68</v>
      </c>
      <c r="C1002" s="21" t="s">
        <v>72</v>
      </c>
      <c r="D1002" s="14" t="s">
        <v>720</v>
      </c>
      <c r="E1002" s="14" t="s">
        <v>31</v>
      </c>
      <c r="F1002" s="123">
        <f>F1003</f>
        <v>820</v>
      </c>
      <c r="G1002" s="123"/>
    </row>
    <row r="1003" spans="1:7" ht="12.75">
      <c r="A1003" s="89" t="s">
        <v>43</v>
      </c>
      <c r="B1003" s="21" t="s">
        <v>68</v>
      </c>
      <c r="C1003" s="21" t="s">
        <v>72</v>
      </c>
      <c r="D1003" s="14" t="s">
        <v>720</v>
      </c>
      <c r="E1003" s="14" t="s">
        <v>32</v>
      </c>
      <c r="F1003" s="123">
        <f>прил8!G987</f>
        <v>820</v>
      </c>
      <c r="G1003" s="123"/>
    </row>
    <row r="1004" spans="1:7" ht="51">
      <c r="A1004" s="89" t="s">
        <v>649</v>
      </c>
      <c r="B1004" s="107" t="s">
        <v>68</v>
      </c>
      <c r="C1004" s="21" t="s">
        <v>72</v>
      </c>
      <c r="D1004" s="14" t="s">
        <v>651</v>
      </c>
      <c r="E1004" s="14"/>
      <c r="F1004" s="123">
        <f>F1005</f>
        <v>10224</v>
      </c>
      <c r="G1004" s="123"/>
    </row>
    <row r="1005" spans="1:7" ht="25.5">
      <c r="A1005" s="22" t="s">
        <v>727</v>
      </c>
      <c r="B1005" s="107" t="s">
        <v>68</v>
      </c>
      <c r="C1005" s="21" t="s">
        <v>72</v>
      </c>
      <c r="D1005" s="14" t="s">
        <v>651</v>
      </c>
      <c r="E1005" s="14" t="s">
        <v>52</v>
      </c>
      <c r="F1005" s="123">
        <f>F1006</f>
        <v>10224</v>
      </c>
      <c r="G1005" s="123"/>
    </row>
    <row r="1006" spans="1:7" ht="25.5">
      <c r="A1006" s="47" t="s">
        <v>55</v>
      </c>
      <c r="B1006" s="107" t="s">
        <v>68</v>
      </c>
      <c r="C1006" s="21" t="s">
        <v>72</v>
      </c>
      <c r="D1006" s="14" t="s">
        <v>651</v>
      </c>
      <c r="E1006" s="14" t="s">
        <v>98</v>
      </c>
      <c r="F1006" s="123">
        <f>прил8!G540</f>
        <v>10224</v>
      </c>
      <c r="G1006" s="123"/>
    </row>
    <row r="1007" spans="1:7" ht="25.5">
      <c r="A1007" s="89" t="s">
        <v>652</v>
      </c>
      <c r="B1007" s="107" t="s">
        <v>68</v>
      </c>
      <c r="C1007" s="21" t="s">
        <v>72</v>
      </c>
      <c r="D1007" s="14" t="s">
        <v>653</v>
      </c>
      <c r="E1007" s="14"/>
      <c r="F1007" s="123">
        <f>F1008</f>
        <v>7056</v>
      </c>
      <c r="G1007" s="123"/>
    </row>
    <row r="1008" spans="1:7" ht="25.5">
      <c r="A1008" s="22" t="s">
        <v>727</v>
      </c>
      <c r="B1008" s="107" t="s">
        <v>68</v>
      </c>
      <c r="C1008" s="21" t="s">
        <v>72</v>
      </c>
      <c r="D1008" s="14" t="s">
        <v>653</v>
      </c>
      <c r="E1008" s="14" t="s">
        <v>52</v>
      </c>
      <c r="F1008" s="123">
        <f>F1009</f>
        <v>7056</v>
      </c>
      <c r="G1008" s="123"/>
    </row>
    <row r="1009" spans="1:7" ht="25.5">
      <c r="A1009" s="47" t="s">
        <v>55</v>
      </c>
      <c r="B1009" s="107" t="s">
        <v>68</v>
      </c>
      <c r="C1009" s="21" t="s">
        <v>72</v>
      </c>
      <c r="D1009" s="14" t="s">
        <v>653</v>
      </c>
      <c r="E1009" s="14" t="s">
        <v>98</v>
      </c>
      <c r="F1009" s="123">
        <f>прил8!G543</f>
        <v>7056</v>
      </c>
      <c r="G1009" s="123"/>
    </row>
    <row r="1010" spans="1:7" ht="51">
      <c r="A1010" s="89" t="s">
        <v>654</v>
      </c>
      <c r="B1010" s="107" t="s">
        <v>68</v>
      </c>
      <c r="C1010" s="21" t="s">
        <v>72</v>
      </c>
      <c r="D1010" s="14" t="s">
        <v>655</v>
      </c>
      <c r="E1010" s="14"/>
      <c r="F1010" s="123">
        <f>F1011</f>
        <v>1136</v>
      </c>
      <c r="G1010" s="123"/>
    </row>
    <row r="1011" spans="1:7" ht="25.5">
      <c r="A1011" s="22" t="s">
        <v>727</v>
      </c>
      <c r="B1011" s="107" t="s">
        <v>68</v>
      </c>
      <c r="C1011" s="21" t="s">
        <v>72</v>
      </c>
      <c r="D1011" s="14" t="s">
        <v>655</v>
      </c>
      <c r="E1011" s="14" t="s">
        <v>52</v>
      </c>
      <c r="F1011" s="123">
        <f>F1012</f>
        <v>1136</v>
      </c>
      <c r="G1011" s="123"/>
    </row>
    <row r="1012" spans="1:7" ht="25.5">
      <c r="A1012" s="47" t="s">
        <v>55</v>
      </c>
      <c r="B1012" s="107" t="s">
        <v>68</v>
      </c>
      <c r="C1012" s="21" t="s">
        <v>72</v>
      </c>
      <c r="D1012" s="14" t="s">
        <v>655</v>
      </c>
      <c r="E1012" s="14" t="s">
        <v>98</v>
      </c>
      <c r="F1012" s="123">
        <f>прил8!G546</f>
        <v>1136</v>
      </c>
      <c r="G1012" s="123"/>
    </row>
    <row r="1013" spans="1:7" ht="25.5">
      <c r="A1013" s="89" t="s">
        <v>656</v>
      </c>
      <c r="B1013" s="107" t="s">
        <v>68</v>
      </c>
      <c r="C1013" s="21" t="s">
        <v>72</v>
      </c>
      <c r="D1013" s="14" t="s">
        <v>657</v>
      </c>
      <c r="E1013" s="14"/>
      <c r="F1013" s="123">
        <f>F1014</f>
        <v>784</v>
      </c>
      <c r="G1013" s="123"/>
    </row>
    <row r="1014" spans="1:7" ht="25.5">
      <c r="A1014" s="22" t="s">
        <v>727</v>
      </c>
      <c r="B1014" s="107" t="s">
        <v>68</v>
      </c>
      <c r="C1014" s="21" t="s">
        <v>72</v>
      </c>
      <c r="D1014" s="14" t="s">
        <v>657</v>
      </c>
      <c r="E1014" s="14" t="s">
        <v>52</v>
      </c>
      <c r="F1014" s="123">
        <f>F1015</f>
        <v>784</v>
      </c>
      <c r="G1014" s="123"/>
    </row>
    <row r="1015" spans="1:7" ht="25.5">
      <c r="A1015" s="47" t="s">
        <v>55</v>
      </c>
      <c r="B1015" s="107" t="s">
        <v>68</v>
      </c>
      <c r="C1015" s="21" t="s">
        <v>72</v>
      </c>
      <c r="D1015" s="14" t="s">
        <v>657</v>
      </c>
      <c r="E1015" s="14" t="s">
        <v>98</v>
      </c>
      <c r="F1015" s="123">
        <f>прил8!G549</f>
        <v>784</v>
      </c>
      <c r="G1015" s="123"/>
    </row>
    <row r="1016" spans="1:7" ht="51">
      <c r="A1016" s="104" t="s">
        <v>200</v>
      </c>
      <c r="B1016" s="107" t="s">
        <v>61</v>
      </c>
      <c r="C1016" s="21" t="s">
        <v>72</v>
      </c>
      <c r="D1016" s="12" t="s">
        <v>305</v>
      </c>
      <c r="E1016" s="10"/>
      <c r="F1016" s="122">
        <f>F1017</f>
        <v>100</v>
      </c>
      <c r="G1016" s="122"/>
    </row>
    <row r="1017" spans="1:7" ht="12.75">
      <c r="A1017" s="104" t="s">
        <v>304</v>
      </c>
      <c r="B1017" s="107" t="s">
        <v>61</v>
      </c>
      <c r="C1017" s="21" t="s">
        <v>72</v>
      </c>
      <c r="D1017" s="12" t="s">
        <v>307</v>
      </c>
      <c r="E1017" s="10"/>
      <c r="F1017" s="122">
        <f>F1018</f>
        <v>100</v>
      </c>
      <c r="G1017" s="122"/>
    </row>
    <row r="1018" spans="1:7" ht="25.5">
      <c r="A1018" s="22" t="s">
        <v>727</v>
      </c>
      <c r="B1018" s="107" t="s">
        <v>61</v>
      </c>
      <c r="C1018" s="21" t="s">
        <v>72</v>
      </c>
      <c r="D1018" s="12" t="s">
        <v>307</v>
      </c>
      <c r="E1018" s="10">
        <v>200</v>
      </c>
      <c r="F1018" s="122">
        <f>F1019</f>
        <v>100</v>
      </c>
      <c r="G1018" s="122"/>
    </row>
    <row r="1019" spans="1:7" ht="25.5">
      <c r="A1019" s="64" t="s">
        <v>55</v>
      </c>
      <c r="B1019" s="107" t="s">
        <v>61</v>
      </c>
      <c r="C1019" s="21" t="s">
        <v>72</v>
      </c>
      <c r="D1019" s="12" t="s">
        <v>307</v>
      </c>
      <c r="E1019" s="10">
        <v>240</v>
      </c>
      <c r="F1019" s="122">
        <f>прил8!G991</f>
        <v>100</v>
      </c>
      <c r="G1019" s="122"/>
    </row>
    <row r="1020" spans="1:7" ht="12.75">
      <c r="A1020" s="40" t="s">
        <v>62</v>
      </c>
      <c r="B1020" s="115" t="s">
        <v>106</v>
      </c>
      <c r="C1020" s="115"/>
      <c r="D1020" s="116"/>
      <c r="E1020" s="74"/>
      <c r="F1020" s="147">
        <f aca="true" t="shared" si="9" ref="F1020:F1026">F1021</f>
        <v>500</v>
      </c>
      <c r="G1020" s="147"/>
    </row>
    <row r="1021" spans="1:7" ht="25.5">
      <c r="A1021" s="40" t="s">
        <v>63</v>
      </c>
      <c r="B1021" s="115" t="s">
        <v>106</v>
      </c>
      <c r="C1021" s="115" t="s">
        <v>78</v>
      </c>
      <c r="D1021" s="116"/>
      <c r="E1021" s="74"/>
      <c r="F1021" s="147">
        <f t="shared" si="9"/>
        <v>500</v>
      </c>
      <c r="G1021" s="147"/>
    </row>
    <row r="1022" spans="1:7" ht="38.25">
      <c r="A1022" s="9" t="s">
        <v>162</v>
      </c>
      <c r="B1022" s="53" t="s">
        <v>106</v>
      </c>
      <c r="C1022" s="53" t="s">
        <v>78</v>
      </c>
      <c r="D1022" s="99" t="s">
        <v>310</v>
      </c>
      <c r="E1022" s="29"/>
      <c r="F1022" s="124">
        <f t="shared" si="9"/>
        <v>500</v>
      </c>
      <c r="G1022" s="124"/>
    </row>
    <row r="1023" spans="1:7" ht="12.75">
      <c r="A1023" s="7" t="s">
        <v>163</v>
      </c>
      <c r="B1023" s="53" t="s">
        <v>106</v>
      </c>
      <c r="C1023" s="53" t="s">
        <v>78</v>
      </c>
      <c r="D1023" s="99" t="s">
        <v>311</v>
      </c>
      <c r="E1023" s="29"/>
      <c r="F1023" s="124">
        <f t="shared" si="9"/>
        <v>500</v>
      </c>
      <c r="G1023" s="124"/>
    </row>
    <row r="1024" spans="1:7" ht="25.5">
      <c r="A1024" s="7" t="s">
        <v>238</v>
      </c>
      <c r="B1024" s="53" t="s">
        <v>106</v>
      </c>
      <c r="C1024" s="53" t="s">
        <v>78</v>
      </c>
      <c r="D1024" s="99" t="s">
        <v>309</v>
      </c>
      <c r="E1024" s="29"/>
      <c r="F1024" s="124">
        <f t="shared" si="9"/>
        <v>500</v>
      </c>
      <c r="G1024" s="124"/>
    </row>
    <row r="1025" spans="1:7" ht="12.75">
      <c r="A1025" s="9" t="s">
        <v>64</v>
      </c>
      <c r="B1025" s="53" t="s">
        <v>106</v>
      </c>
      <c r="C1025" s="53" t="s">
        <v>78</v>
      </c>
      <c r="D1025" s="29" t="s">
        <v>312</v>
      </c>
      <c r="E1025" s="30"/>
      <c r="F1025" s="125">
        <f t="shared" si="9"/>
        <v>500</v>
      </c>
      <c r="G1025" s="125"/>
    </row>
    <row r="1026" spans="1:7" ht="12.75">
      <c r="A1026" s="9" t="s">
        <v>157</v>
      </c>
      <c r="B1026" s="53" t="s">
        <v>106</v>
      </c>
      <c r="C1026" s="53" t="s">
        <v>78</v>
      </c>
      <c r="D1026" s="29" t="s">
        <v>312</v>
      </c>
      <c r="E1026" s="30" t="s">
        <v>156</v>
      </c>
      <c r="F1026" s="126">
        <f t="shared" si="9"/>
        <v>500</v>
      </c>
      <c r="G1026" s="126"/>
    </row>
    <row r="1027" spans="1:7" ht="12.75">
      <c r="A1027" s="9" t="s">
        <v>64</v>
      </c>
      <c r="B1027" s="53" t="s">
        <v>106</v>
      </c>
      <c r="C1027" s="53" t="s">
        <v>78</v>
      </c>
      <c r="D1027" s="29" t="s">
        <v>312</v>
      </c>
      <c r="E1027" s="30" t="s">
        <v>18</v>
      </c>
      <c r="F1027" s="126">
        <f>прил8!G557</f>
        <v>500</v>
      </c>
      <c r="G1027" s="126"/>
    </row>
    <row r="1028" spans="1:7" ht="12.75">
      <c r="A1028" s="59" t="s">
        <v>65</v>
      </c>
      <c r="B1028" s="74"/>
      <c r="C1028" s="74"/>
      <c r="D1028" s="74"/>
      <c r="E1028" s="75"/>
      <c r="F1028" s="149">
        <f>F1020+F973+F911+F826+F512+F411+F313+F263+F255+F12+F500</f>
        <v>2263074.7</v>
      </c>
      <c r="G1028" s="149">
        <f>G1020+G973+G911+G826+G512+G411+G313+G263+G255+G12+G500</f>
        <v>700616</v>
      </c>
    </row>
    <row r="1030" ht="12.75">
      <c r="G1030" s="138"/>
    </row>
    <row r="1031" ht="12.75">
      <c r="F1031" s="137"/>
    </row>
    <row r="1032" spans="1:7" ht="12.75">
      <c r="A1032" s="8"/>
      <c r="B1032" s="8"/>
      <c r="C1032" s="8"/>
      <c r="D1032" s="8"/>
      <c r="E1032" s="8"/>
      <c r="G1032" s="138"/>
    </row>
  </sheetData>
  <sheetProtection/>
  <mergeCells count="11">
    <mergeCell ref="C9:C10"/>
    <mergeCell ref="D9:D10"/>
    <mergeCell ref="E9:E10"/>
    <mergeCell ref="A5:F5"/>
    <mergeCell ref="A6:F6"/>
    <mergeCell ref="A7:F7"/>
    <mergeCell ref="D1:G1"/>
    <mergeCell ref="D3:G3"/>
    <mergeCell ref="F9:G9"/>
    <mergeCell ref="A9:A10"/>
    <mergeCell ref="B9:B10"/>
  </mergeCells>
  <printOptions/>
  <pageMargins left="0.4330708661417323" right="0.4330708661417323" top="0.3937007874015748" bottom="0.3937007874015748" header="0" footer="0"/>
  <pageSetup horizontalDpi="600" verticalDpi="600" orientation="portrait" paperSize="9" scale="9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2.57421875" style="34" customWidth="1"/>
    <col min="2" max="2" width="4.421875" style="34" customWidth="1"/>
    <col min="3" max="3" width="3.8515625" style="37" customWidth="1"/>
    <col min="4" max="4" width="3.28125" style="37" customWidth="1"/>
    <col min="5" max="5" width="14.421875" style="37" customWidth="1"/>
    <col min="6" max="6" width="6.28125" style="37" customWidth="1"/>
    <col min="7" max="7" width="11.140625" style="138" customWidth="1"/>
    <col min="8" max="8" width="10.7109375" style="137" customWidth="1"/>
    <col min="9" max="16384" width="9.140625" style="8" customWidth="1"/>
  </cols>
  <sheetData>
    <row r="1" spans="3:9" ht="93" customHeight="1">
      <c r="C1" s="211"/>
      <c r="D1" s="211"/>
      <c r="E1" s="223" t="s">
        <v>788</v>
      </c>
      <c r="F1" s="223"/>
      <c r="G1" s="223"/>
      <c r="H1" s="223"/>
      <c r="I1" s="137"/>
    </row>
    <row r="2" ht="11.25" customHeight="1"/>
    <row r="3" spans="3:8" ht="66.75" customHeight="1">
      <c r="C3" s="36"/>
      <c r="D3" s="36"/>
      <c r="E3" s="224" t="s">
        <v>789</v>
      </c>
      <c r="F3" s="224"/>
      <c r="G3" s="224"/>
      <c r="H3" s="224"/>
    </row>
    <row r="5" spans="1:7" ht="12.75">
      <c r="A5" s="222" t="s">
        <v>193</v>
      </c>
      <c r="B5" s="222"/>
      <c r="C5" s="222"/>
      <c r="D5" s="222"/>
      <c r="E5" s="222"/>
      <c r="F5" s="222"/>
      <c r="G5" s="222"/>
    </row>
    <row r="6" spans="1:7" ht="12.75">
      <c r="A6" s="36"/>
      <c r="B6" s="36"/>
      <c r="C6" s="35"/>
      <c r="D6" s="35"/>
      <c r="E6" s="35"/>
      <c r="F6" s="35"/>
      <c r="G6" s="138" t="s">
        <v>88</v>
      </c>
    </row>
    <row r="7" spans="1:8" ht="12.75">
      <c r="A7" s="226" t="s">
        <v>89</v>
      </c>
      <c r="B7" s="228" t="s">
        <v>134</v>
      </c>
      <c r="C7" s="230" t="s">
        <v>90</v>
      </c>
      <c r="D7" s="230" t="s">
        <v>91</v>
      </c>
      <c r="E7" s="230" t="s">
        <v>80</v>
      </c>
      <c r="F7" s="230" t="s">
        <v>81</v>
      </c>
      <c r="G7" s="225" t="s">
        <v>194</v>
      </c>
      <c r="H7" s="225"/>
    </row>
    <row r="8" spans="1:8" ht="38.25">
      <c r="A8" s="227"/>
      <c r="B8" s="229"/>
      <c r="C8" s="231"/>
      <c r="D8" s="231"/>
      <c r="E8" s="231"/>
      <c r="F8" s="231"/>
      <c r="G8" s="93" t="s">
        <v>558</v>
      </c>
      <c r="H8" s="93" t="s">
        <v>559</v>
      </c>
    </row>
    <row r="9" spans="1:8" s="69" customFormat="1" ht="11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150">
        <v>7</v>
      </c>
      <c r="H9" s="150">
        <v>8</v>
      </c>
    </row>
    <row r="10" spans="1:8" s="69" customFormat="1" ht="25.5">
      <c r="A10" s="190" t="s">
        <v>133</v>
      </c>
      <c r="B10" s="40">
        <v>901</v>
      </c>
      <c r="C10" s="38"/>
      <c r="D10" s="38"/>
      <c r="E10" s="38"/>
      <c r="F10" s="38"/>
      <c r="G10" s="93">
        <f>G11+G194+G202+G252+G345+G446+G471+G550+G434+G525</f>
        <v>1021602.1</v>
      </c>
      <c r="H10" s="93">
        <f>H11+H194+H202+H252+H345+H446+H471+H550+H434+H525</f>
        <v>72147</v>
      </c>
    </row>
    <row r="11" spans="1:8" ht="12.75">
      <c r="A11" s="41" t="s">
        <v>92</v>
      </c>
      <c r="B11" s="41"/>
      <c r="C11" s="14" t="s">
        <v>78</v>
      </c>
      <c r="D11" s="14"/>
      <c r="E11" s="14"/>
      <c r="F11" s="14"/>
      <c r="G11" s="123">
        <f>G12+G106+G118</f>
        <v>118406</v>
      </c>
      <c r="H11" s="123">
        <f>H12+H106+H118</f>
        <v>22278</v>
      </c>
    </row>
    <row r="12" spans="1:8" ht="51">
      <c r="A12" s="7" t="s">
        <v>100</v>
      </c>
      <c r="B12" s="7"/>
      <c r="C12" s="14" t="s">
        <v>78</v>
      </c>
      <c r="D12" s="14" t="s">
        <v>75</v>
      </c>
      <c r="E12" s="14"/>
      <c r="F12" s="14"/>
      <c r="G12" s="93">
        <f>G13+G79+G87+G93</f>
        <v>90727</v>
      </c>
      <c r="H12" s="93">
        <f>H13+H79+H87+H93</f>
        <v>19633</v>
      </c>
    </row>
    <row r="13" spans="1:8" ht="51">
      <c r="A13" s="44" t="s">
        <v>162</v>
      </c>
      <c r="B13" s="42"/>
      <c r="C13" s="14" t="s">
        <v>78</v>
      </c>
      <c r="D13" s="43" t="s">
        <v>75</v>
      </c>
      <c r="E13" s="12" t="s">
        <v>310</v>
      </c>
      <c r="F13" s="10"/>
      <c r="G13" s="122">
        <f>G14+G21+G26+G47+G72</f>
        <v>86784</v>
      </c>
      <c r="H13" s="122">
        <f>H14+H21+H26+H47+H72</f>
        <v>17748</v>
      </c>
    </row>
    <row r="14" spans="1:8" ht="12.75">
      <c r="A14" s="44" t="s">
        <v>164</v>
      </c>
      <c r="B14" s="42"/>
      <c r="C14" s="14" t="s">
        <v>78</v>
      </c>
      <c r="D14" s="43" t="s">
        <v>75</v>
      </c>
      <c r="E14" s="12" t="s">
        <v>313</v>
      </c>
      <c r="F14" s="10"/>
      <c r="G14" s="122">
        <f>G15</f>
        <v>3788</v>
      </c>
      <c r="H14" s="122">
        <f>H15</f>
        <v>3788</v>
      </c>
    </row>
    <row r="15" spans="1:8" ht="51">
      <c r="A15" s="44" t="s">
        <v>239</v>
      </c>
      <c r="B15" s="42"/>
      <c r="C15" s="19" t="s">
        <v>78</v>
      </c>
      <c r="D15" s="19" t="s">
        <v>75</v>
      </c>
      <c r="E15" s="16" t="s">
        <v>314</v>
      </c>
      <c r="F15" s="10"/>
      <c r="G15" s="122">
        <f>G16</f>
        <v>3788</v>
      </c>
      <c r="H15" s="122">
        <f>H16</f>
        <v>3788</v>
      </c>
    </row>
    <row r="16" spans="1:8" ht="68.25" customHeight="1">
      <c r="A16" s="76" t="s">
        <v>315</v>
      </c>
      <c r="B16" s="76"/>
      <c r="C16" s="19" t="s">
        <v>78</v>
      </c>
      <c r="D16" s="19" t="s">
        <v>75</v>
      </c>
      <c r="E16" s="16" t="s">
        <v>316</v>
      </c>
      <c r="F16" s="14"/>
      <c r="G16" s="93">
        <f>G17+G19</f>
        <v>3788</v>
      </c>
      <c r="H16" s="93">
        <f>H17+H19</f>
        <v>3788</v>
      </c>
    </row>
    <row r="17" spans="1:8" ht="63.75">
      <c r="A17" s="22" t="s">
        <v>50</v>
      </c>
      <c r="B17" s="22"/>
      <c r="C17" s="19" t="s">
        <v>78</v>
      </c>
      <c r="D17" s="19" t="s">
        <v>75</v>
      </c>
      <c r="E17" s="16" t="s">
        <v>316</v>
      </c>
      <c r="F17" s="14" t="s">
        <v>49</v>
      </c>
      <c r="G17" s="93">
        <f>G18</f>
        <v>2604.6</v>
      </c>
      <c r="H17" s="93">
        <f>H18</f>
        <v>2604.6</v>
      </c>
    </row>
    <row r="18" spans="1:8" ht="25.5">
      <c r="A18" s="22" t="s">
        <v>51</v>
      </c>
      <c r="B18" s="22"/>
      <c r="C18" s="19" t="s">
        <v>78</v>
      </c>
      <c r="D18" s="19" t="s">
        <v>75</v>
      </c>
      <c r="E18" s="16" t="s">
        <v>316</v>
      </c>
      <c r="F18" s="14" t="s">
        <v>96</v>
      </c>
      <c r="G18" s="93">
        <f>2611-6.4</f>
        <v>2604.6</v>
      </c>
      <c r="H18" s="93">
        <f>2611-6.4</f>
        <v>2604.6</v>
      </c>
    </row>
    <row r="19" spans="1:8" ht="25.5">
      <c r="A19" s="22" t="s">
        <v>727</v>
      </c>
      <c r="B19" s="22"/>
      <c r="C19" s="19" t="s">
        <v>78</v>
      </c>
      <c r="D19" s="19" t="s">
        <v>75</v>
      </c>
      <c r="E19" s="16" t="s">
        <v>316</v>
      </c>
      <c r="F19" s="14" t="s">
        <v>52</v>
      </c>
      <c r="G19" s="93">
        <f>G20</f>
        <v>1183.4</v>
      </c>
      <c r="H19" s="93">
        <f>H20</f>
        <v>1183.4</v>
      </c>
    </row>
    <row r="20" spans="1:8" ht="38.25">
      <c r="A20" s="22" t="s">
        <v>55</v>
      </c>
      <c r="B20" s="22"/>
      <c r="C20" s="19" t="s">
        <v>78</v>
      </c>
      <c r="D20" s="19" t="s">
        <v>75</v>
      </c>
      <c r="E20" s="16" t="s">
        <v>316</v>
      </c>
      <c r="F20" s="14" t="s">
        <v>98</v>
      </c>
      <c r="G20" s="93">
        <f>1177+6.4</f>
        <v>1183.4</v>
      </c>
      <c r="H20" s="93">
        <f>1177+6.4</f>
        <v>1183.4</v>
      </c>
    </row>
    <row r="21" spans="1:8" ht="25.5">
      <c r="A21" s="7" t="s">
        <v>166</v>
      </c>
      <c r="B21" s="22"/>
      <c r="C21" s="19" t="s">
        <v>78</v>
      </c>
      <c r="D21" s="19" t="s">
        <v>75</v>
      </c>
      <c r="E21" s="16" t="s">
        <v>320</v>
      </c>
      <c r="F21" s="14"/>
      <c r="G21" s="93">
        <f>G22</f>
        <v>377</v>
      </c>
      <c r="H21" s="93"/>
    </row>
    <row r="22" spans="1:8" ht="51">
      <c r="A22" s="44" t="s">
        <v>242</v>
      </c>
      <c r="B22" s="44"/>
      <c r="C22" s="14" t="s">
        <v>78</v>
      </c>
      <c r="D22" s="43" t="s">
        <v>75</v>
      </c>
      <c r="E22" s="12" t="s">
        <v>323</v>
      </c>
      <c r="F22" s="10"/>
      <c r="G22" s="122">
        <f>G23</f>
        <v>377</v>
      </c>
      <c r="H22" s="122"/>
    </row>
    <row r="23" spans="1:8" ht="25.5">
      <c r="A23" s="44" t="s">
        <v>95</v>
      </c>
      <c r="B23" s="44"/>
      <c r="C23" s="14" t="s">
        <v>78</v>
      </c>
      <c r="D23" s="43" t="s">
        <v>75</v>
      </c>
      <c r="E23" s="12" t="s">
        <v>324</v>
      </c>
      <c r="F23" s="10"/>
      <c r="G23" s="122">
        <f>G24</f>
        <v>377</v>
      </c>
      <c r="H23" s="122"/>
    </row>
    <row r="24" spans="1:8" ht="25.5">
      <c r="A24" s="22" t="s">
        <v>727</v>
      </c>
      <c r="B24" s="22"/>
      <c r="C24" s="14" t="s">
        <v>78</v>
      </c>
      <c r="D24" s="43" t="s">
        <v>75</v>
      </c>
      <c r="E24" s="12" t="s">
        <v>324</v>
      </c>
      <c r="F24" s="10">
        <v>200</v>
      </c>
      <c r="G24" s="122">
        <f>G25</f>
        <v>377</v>
      </c>
      <c r="H24" s="122"/>
    </row>
    <row r="25" spans="1:8" ht="38.25">
      <c r="A25" s="22" t="s">
        <v>55</v>
      </c>
      <c r="B25" s="22"/>
      <c r="C25" s="14" t="s">
        <v>78</v>
      </c>
      <c r="D25" s="43" t="s">
        <v>75</v>
      </c>
      <c r="E25" s="12" t="s">
        <v>324</v>
      </c>
      <c r="F25" s="10">
        <v>240</v>
      </c>
      <c r="G25" s="122">
        <f>441-30-34</f>
        <v>377</v>
      </c>
      <c r="H25" s="122"/>
    </row>
    <row r="26" spans="1:8" ht="51">
      <c r="A26" s="104" t="s">
        <v>178</v>
      </c>
      <c r="B26" s="22"/>
      <c r="C26" s="14" t="s">
        <v>78</v>
      </c>
      <c r="D26" s="43" t="s">
        <v>75</v>
      </c>
      <c r="E26" s="45" t="s">
        <v>325</v>
      </c>
      <c r="F26" s="10"/>
      <c r="G26" s="122">
        <f>G27+G39+G31+G43+G35</f>
        <v>2632</v>
      </c>
      <c r="H26" s="122"/>
    </row>
    <row r="27" spans="1:8" ht="51">
      <c r="A27" s="44" t="s">
        <v>243</v>
      </c>
      <c r="B27" s="22"/>
      <c r="C27" s="14" t="s">
        <v>78</v>
      </c>
      <c r="D27" s="43" t="s">
        <v>75</v>
      </c>
      <c r="E27" s="12" t="s">
        <v>326</v>
      </c>
      <c r="F27" s="10"/>
      <c r="G27" s="122">
        <f>G28</f>
        <v>2180</v>
      </c>
      <c r="H27" s="122"/>
    </row>
    <row r="28" spans="1:8" ht="25.5">
      <c r="A28" s="44" t="s">
        <v>95</v>
      </c>
      <c r="B28" s="22"/>
      <c r="C28" s="14" t="s">
        <v>78</v>
      </c>
      <c r="D28" s="43" t="s">
        <v>75</v>
      </c>
      <c r="E28" s="12" t="s">
        <v>327</v>
      </c>
      <c r="F28" s="10"/>
      <c r="G28" s="122">
        <f>G29</f>
        <v>2180</v>
      </c>
      <c r="H28" s="122"/>
    </row>
    <row r="29" spans="1:8" ht="25.5">
      <c r="A29" s="22" t="s">
        <v>727</v>
      </c>
      <c r="B29" s="22"/>
      <c r="C29" s="14" t="s">
        <v>78</v>
      </c>
      <c r="D29" s="43" t="s">
        <v>75</v>
      </c>
      <c r="E29" s="12" t="s">
        <v>327</v>
      </c>
      <c r="F29" s="10">
        <v>200</v>
      </c>
      <c r="G29" s="122">
        <f>G30</f>
        <v>2180</v>
      </c>
      <c r="H29" s="122"/>
    </row>
    <row r="30" spans="1:8" ht="38.25">
      <c r="A30" s="22" t="s">
        <v>55</v>
      </c>
      <c r="B30" s="22"/>
      <c r="C30" s="14" t="s">
        <v>78</v>
      </c>
      <c r="D30" s="43" t="s">
        <v>75</v>
      </c>
      <c r="E30" s="12" t="s">
        <v>327</v>
      </c>
      <c r="F30" s="10">
        <v>240</v>
      </c>
      <c r="G30" s="122">
        <f>1700-27+507</f>
        <v>2180</v>
      </c>
      <c r="H30" s="122"/>
    </row>
    <row r="31" spans="1:8" ht="51">
      <c r="A31" s="77" t="s">
        <v>254</v>
      </c>
      <c r="B31" s="22"/>
      <c r="C31" s="14" t="s">
        <v>78</v>
      </c>
      <c r="D31" s="43" t="s">
        <v>75</v>
      </c>
      <c r="E31" s="12" t="s">
        <v>333</v>
      </c>
      <c r="F31" s="10"/>
      <c r="G31" s="122">
        <f>G32</f>
        <v>100</v>
      </c>
      <c r="H31" s="122"/>
    </row>
    <row r="32" spans="1:8" ht="25.5">
      <c r="A32" s="77" t="s">
        <v>95</v>
      </c>
      <c r="B32" s="22"/>
      <c r="C32" s="14" t="s">
        <v>78</v>
      </c>
      <c r="D32" s="43" t="s">
        <v>75</v>
      </c>
      <c r="E32" s="12" t="s">
        <v>334</v>
      </c>
      <c r="F32" s="10"/>
      <c r="G32" s="122">
        <f>G33</f>
        <v>100</v>
      </c>
      <c r="H32" s="122"/>
    </row>
    <row r="33" spans="1:8" ht="25.5">
      <c r="A33" s="22" t="s">
        <v>727</v>
      </c>
      <c r="B33" s="22"/>
      <c r="C33" s="14" t="s">
        <v>78</v>
      </c>
      <c r="D33" s="43" t="s">
        <v>75</v>
      </c>
      <c r="E33" s="12" t="s">
        <v>334</v>
      </c>
      <c r="F33" s="10">
        <v>200</v>
      </c>
      <c r="G33" s="122">
        <f>G34</f>
        <v>100</v>
      </c>
      <c r="H33" s="122"/>
    </row>
    <row r="34" spans="1:8" ht="38.25">
      <c r="A34" s="22" t="s">
        <v>55</v>
      </c>
      <c r="B34" s="22"/>
      <c r="C34" s="14" t="s">
        <v>78</v>
      </c>
      <c r="D34" s="43" t="s">
        <v>75</v>
      </c>
      <c r="E34" s="12" t="s">
        <v>334</v>
      </c>
      <c r="F34" s="10">
        <v>240</v>
      </c>
      <c r="G34" s="122">
        <f>33+67</f>
        <v>100</v>
      </c>
      <c r="H34" s="122"/>
    </row>
    <row r="35" spans="1:8" ht="25.5">
      <c r="A35" s="22" t="s">
        <v>512</v>
      </c>
      <c r="B35" s="22"/>
      <c r="C35" s="14" t="s">
        <v>78</v>
      </c>
      <c r="D35" s="43" t="s">
        <v>75</v>
      </c>
      <c r="E35" s="12" t="s">
        <v>328</v>
      </c>
      <c r="F35" s="10"/>
      <c r="G35" s="122">
        <f>G36</f>
        <v>272</v>
      </c>
      <c r="H35" s="122"/>
    </row>
    <row r="36" spans="1:8" ht="25.5">
      <c r="A36" s="77" t="s">
        <v>95</v>
      </c>
      <c r="B36" s="22"/>
      <c r="C36" s="14" t="s">
        <v>78</v>
      </c>
      <c r="D36" s="43" t="s">
        <v>75</v>
      </c>
      <c r="E36" s="12" t="s">
        <v>329</v>
      </c>
      <c r="F36" s="10"/>
      <c r="G36" s="122">
        <f>G37</f>
        <v>272</v>
      </c>
      <c r="H36" s="122"/>
    </row>
    <row r="37" spans="1:8" ht="25.5">
      <c r="A37" s="22" t="s">
        <v>727</v>
      </c>
      <c r="B37" s="22"/>
      <c r="C37" s="14" t="s">
        <v>78</v>
      </c>
      <c r="D37" s="43" t="s">
        <v>75</v>
      </c>
      <c r="E37" s="12" t="s">
        <v>329</v>
      </c>
      <c r="F37" s="10">
        <v>200</v>
      </c>
      <c r="G37" s="122">
        <f>G38</f>
        <v>272</v>
      </c>
      <c r="H37" s="122"/>
    </row>
    <row r="38" spans="1:8" ht="38.25">
      <c r="A38" s="22" t="s">
        <v>55</v>
      </c>
      <c r="B38" s="22"/>
      <c r="C38" s="14" t="s">
        <v>78</v>
      </c>
      <c r="D38" s="43" t="s">
        <v>75</v>
      </c>
      <c r="E38" s="12" t="s">
        <v>329</v>
      </c>
      <c r="F38" s="10">
        <v>240</v>
      </c>
      <c r="G38" s="122">
        <f>328-56</f>
        <v>272</v>
      </c>
      <c r="H38" s="122"/>
    </row>
    <row r="39" spans="1:8" ht="38.25">
      <c r="A39" s="77" t="s">
        <v>330</v>
      </c>
      <c r="B39" s="22"/>
      <c r="C39" s="14" t="s">
        <v>78</v>
      </c>
      <c r="D39" s="43" t="s">
        <v>75</v>
      </c>
      <c r="E39" s="12" t="s">
        <v>331</v>
      </c>
      <c r="F39" s="10"/>
      <c r="G39" s="122">
        <f>G40</f>
        <v>20</v>
      </c>
      <c r="H39" s="122"/>
    </row>
    <row r="40" spans="1:8" ht="25.5">
      <c r="A40" s="77" t="s">
        <v>95</v>
      </c>
      <c r="B40" s="22"/>
      <c r="C40" s="14" t="s">
        <v>78</v>
      </c>
      <c r="D40" s="43" t="s">
        <v>75</v>
      </c>
      <c r="E40" s="12" t="s">
        <v>332</v>
      </c>
      <c r="F40" s="10"/>
      <c r="G40" s="122">
        <f>G41</f>
        <v>20</v>
      </c>
      <c r="H40" s="122"/>
    </row>
    <row r="41" spans="1:8" ht="25.5">
      <c r="A41" s="22" t="s">
        <v>727</v>
      </c>
      <c r="B41" s="22"/>
      <c r="C41" s="14" t="s">
        <v>78</v>
      </c>
      <c r="D41" s="43" t="s">
        <v>75</v>
      </c>
      <c r="E41" s="12" t="s">
        <v>332</v>
      </c>
      <c r="F41" s="10">
        <v>200</v>
      </c>
      <c r="G41" s="122">
        <f>G42</f>
        <v>20</v>
      </c>
      <c r="H41" s="122"/>
    </row>
    <row r="42" spans="1:8" ht="38.25">
      <c r="A42" s="22" t="s">
        <v>55</v>
      </c>
      <c r="B42" s="22"/>
      <c r="C42" s="14" t="s">
        <v>78</v>
      </c>
      <c r="D42" s="43" t="s">
        <v>75</v>
      </c>
      <c r="E42" s="12" t="s">
        <v>332</v>
      </c>
      <c r="F42" s="10">
        <v>240</v>
      </c>
      <c r="G42" s="122">
        <f>23-3</f>
        <v>20</v>
      </c>
      <c r="H42" s="122"/>
    </row>
    <row r="43" spans="1:8" ht="38.25">
      <c r="A43" s="77" t="s">
        <v>244</v>
      </c>
      <c r="B43" s="22"/>
      <c r="C43" s="14" t="s">
        <v>78</v>
      </c>
      <c r="D43" s="43" t="s">
        <v>75</v>
      </c>
      <c r="E43" s="12" t="s">
        <v>336</v>
      </c>
      <c r="F43" s="10"/>
      <c r="G43" s="122">
        <f>G44</f>
        <v>60</v>
      </c>
      <c r="H43" s="122"/>
    </row>
    <row r="44" spans="1:8" ht="25.5">
      <c r="A44" s="77" t="s">
        <v>95</v>
      </c>
      <c r="B44" s="22"/>
      <c r="C44" s="14" t="s">
        <v>78</v>
      </c>
      <c r="D44" s="43" t="s">
        <v>75</v>
      </c>
      <c r="E44" s="12" t="s">
        <v>337</v>
      </c>
      <c r="F44" s="10"/>
      <c r="G44" s="122">
        <f>G45</f>
        <v>60</v>
      </c>
      <c r="H44" s="122"/>
    </row>
    <row r="45" spans="1:8" ht="25.5">
      <c r="A45" s="22" t="s">
        <v>727</v>
      </c>
      <c r="B45" s="22"/>
      <c r="C45" s="14" t="s">
        <v>78</v>
      </c>
      <c r="D45" s="43" t="s">
        <v>75</v>
      </c>
      <c r="E45" s="12" t="s">
        <v>337</v>
      </c>
      <c r="F45" s="10">
        <v>200</v>
      </c>
      <c r="G45" s="122">
        <f>G46</f>
        <v>60</v>
      </c>
      <c r="H45" s="122"/>
    </row>
    <row r="46" spans="1:8" ht="38.25">
      <c r="A46" s="22" t="s">
        <v>55</v>
      </c>
      <c r="B46" s="22"/>
      <c r="C46" s="14" t="s">
        <v>78</v>
      </c>
      <c r="D46" s="43" t="s">
        <v>75</v>
      </c>
      <c r="E46" s="12" t="s">
        <v>337</v>
      </c>
      <c r="F46" s="10">
        <v>240</v>
      </c>
      <c r="G46" s="122">
        <f>33+27</f>
        <v>60</v>
      </c>
      <c r="H46" s="122"/>
    </row>
    <row r="47" spans="1:8" ht="25.5">
      <c r="A47" s="22" t="s">
        <v>245</v>
      </c>
      <c r="B47" s="22"/>
      <c r="C47" s="14" t="s">
        <v>78</v>
      </c>
      <c r="D47" s="43" t="s">
        <v>75</v>
      </c>
      <c r="E47" s="12" t="s">
        <v>338</v>
      </c>
      <c r="F47" s="10"/>
      <c r="G47" s="122">
        <f>G48</f>
        <v>77488</v>
      </c>
      <c r="H47" s="122">
        <f>H48</f>
        <v>11461</v>
      </c>
    </row>
    <row r="48" spans="1:8" ht="51">
      <c r="A48" s="22" t="s">
        <v>513</v>
      </c>
      <c r="B48" s="22"/>
      <c r="C48" s="14" t="s">
        <v>78</v>
      </c>
      <c r="D48" s="43" t="s">
        <v>75</v>
      </c>
      <c r="E48" s="12" t="s">
        <v>339</v>
      </c>
      <c r="F48" s="10"/>
      <c r="G48" s="122">
        <f>G49+G69+G59+G64</f>
        <v>77488</v>
      </c>
      <c r="H48" s="122">
        <f>H49+H69+H59+H64</f>
        <v>11461</v>
      </c>
    </row>
    <row r="49" spans="1:8" ht="25.5">
      <c r="A49" s="7" t="s">
        <v>95</v>
      </c>
      <c r="B49" s="22"/>
      <c r="C49" s="14" t="s">
        <v>78</v>
      </c>
      <c r="D49" s="43" t="s">
        <v>75</v>
      </c>
      <c r="E49" s="12" t="s">
        <v>340</v>
      </c>
      <c r="F49" s="10"/>
      <c r="G49" s="122">
        <f>G50+G52+G56+G54</f>
        <v>65456</v>
      </c>
      <c r="H49" s="122">
        <f>H50+H52+H56+H54</f>
        <v>0</v>
      </c>
    </row>
    <row r="50" spans="1:8" ht="63.75">
      <c r="A50" s="22" t="s">
        <v>50</v>
      </c>
      <c r="B50" s="22"/>
      <c r="C50" s="19" t="s">
        <v>78</v>
      </c>
      <c r="D50" s="19" t="s">
        <v>75</v>
      </c>
      <c r="E50" s="12" t="s">
        <v>340</v>
      </c>
      <c r="F50" s="14" t="s">
        <v>49</v>
      </c>
      <c r="G50" s="93">
        <f>G51</f>
        <v>53603</v>
      </c>
      <c r="H50" s="93"/>
    </row>
    <row r="51" spans="1:8" ht="25.5">
      <c r="A51" s="22" t="s">
        <v>51</v>
      </c>
      <c r="B51" s="22"/>
      <c r="C51" s="19" t="s">
        <v>78</v>
      </c>
      <c r="D51" s="19" t="s">
        <v>75</v>
      </c>
      <c r="E51" s="12" t="s">
        <v>340</v>
      </c>
      <c r="F51" s="14" t="s">
        <v>96</v>
      </c>
      <c r="G51" s="93">
        <f>57595+285-5532+1255</f>
        <v>53603</v>
      </c>
      <c r="H51" s="93"/>
    </row>
    <row r="52" spans="1:8" ht="25.5">
      <c r="A52" s="22" t="s">
        <v>727</v>
      </c>
      <c r="B52" s="22"/>
      <c r="C52" s="19" t="s">
        <v>78</v>
      </c>
      <c r="D52" s="19" t="s">
        <v>75</v>
      </c>
      <c r="E52" s="12" t="s">
        <v>340</v>
      </c>
      <c r="F52" s="14" t="s">
        <v>52</v>
      </c>
      <c r="G52" s="93">
        <f>G53</f>
        <v>10183</v>
      </c>
      <c r="H52" s="93"/>
    </row>
    <row r="53" spans="1:8" ht="38.25">
      <c r="A53" s="22" t="s">
        <v>55</v>
      </c>
      <c r="B53" s="22"/>
      <c r="C53" s="19" t="s">
        <v>78</v>
      </c>
      <c r="D53" s="19" t="s">
        <v>75</v>
      </c>
      <c r="E53" s="12" t="s">
        <v>340</v>
      </c>
      <c r="F53" s="14" t="s">
        <v>98</v>
      </c>
      <c r="G53" s="93">
        <f>14018-285-3400-150</f>
        <v>10183</v>
      </c>
      <c r="H53" s="93"/>
    </row>
    <row r="54" spans="1:8" ht="25.5">
      <c r="A54" s="47" t="s">
        <v>39</v>
      </c>
      <c r="B54" s="22"/>
      <c r="C54" s="19" t="s">
        <v>78</v>
      </c>
      <c r="D54" s="19" t="s">
        <v>75</v>
      </c>
      <c r="E54" s="12" t="s">
        <v>340</v>
      </c>
      <c r="F54" s="14" t="s">
        <v>36</v>
      </c>
      <c r="G54" s="93">
        <f>G55</f>
        <v>250</v>
      </c>
      <c r="H54" s="93"/>
    </row>
    <row r="55" spans="1:8" ht="25.5">
      <c r="A55" s="47" t="s">
        <v>42</v>
      </c>
      <c r="B55" s="22"/>
      <c r="C55" s="19" t="s">
        <v>78</v>
      </c>
      <c r="D55" s="19" t="s">
        <v>75</v>
      </c>
      <c r="E55" s="12" t="s">
        <v>340</v>
      </c>
      <c r="F55" s="14" t="s">
        <v>38</v>
      </c>
      <c r="G55" s="93">
        <f>100+150</f>
        <v>250</v>
      </c>
      <c r="H55" s="93"/>
    </row>
    <row r="56" spans="1:8" ht="12.75">
      <c r="A56" s="22" t="s">
        <v>56</v>
      </c>
      <c r="B56" s="22"/>
      <c r="C56" s="19" t="s">
        <v>78</v>
      </c>
      <c r="D56" s="19" t="s">
        <v>75</v>
      </c>
      <c r="E56" s="12" t="s">
        <v>340</v>
      </c>
      <c r="F56" s="14" t="s">
        <v>53</v>
      </c>
      <c r="G56" s="93">
        <f>G58+G57</f>
        <v>1420</v>
      </c>
      <c r="H56" s="93"/>
    </row>
    <row r="57" spans="1:8" ht="12.75">
      <c r="A57" s="47" t="s">
        <v>191</v>
      </c>
      <c r="B57" s="22"/>
      <c r="C57" s="19" t="s">
        <v>78</v>
      </c>
      <c r="D57" s="19" t="s">
        <v>75</v>
      </c>
      <c r="E57" s="12" t="s">
        <v>340</v>
      </c>
      <c r="F57" s="14" t="s">
        <v>192</v>
      </c>
      <c r="G57" s="93">
        <f>10+9</f>
        <v>19</v>
      </c>
      <c r="H57" s="93"/>
    </row>
    <row r="58" spans="1:8" ht="12.75">
      <c r="A58" s="22" t="s">
        <v>57</v>
      </c>
      <c r="B58" s="22"/>
      <c r="C58" s="19" t="s">
        <v>78</v>
      </c>
      <c r="D58" s="19" t="s">
        <v>75</v>
      </c>
      <c r="E58" s="12" t="s">
        <v>340</v>
      </c>
      <c r="F58" s="14" t="s">
        <v>54</v>
      </c>
      <c r="G58" s="93">
        <f>220+1200-10-9</f>
        <v>1401</v>
      </c>
      <c r="H58" s="93"/>
    </row>
    <row r="59" spans="1:8" ht="89.25">
      <c r="A59" s="22" t="s">
        <v>614</v>
      </c>
      <c r="B59" s="22"/>
      <c r="C59" s="19" t="s">
        <v>78</v>
      </c>
      <c r="D59" s="19" t="s">
        <v>75</v>
      </c>
      <c r="E59" s="12" t="s">
        <v>615</v>
      </c>
      <c r="F59" s="14"/>
      <c r="G59" s="93">
        <f>G60+G62</f>
        <v>3275</v>
      </c>
      <c r="H59" s="93">
        <f>H60+H62</f>
        <v>3275</v>
      </c>
    </row>
    <row r="60" spans="1:8" ht="63.75">
      <c r="A60" s="22" t="s">
        <v>50</v>
      </c>
      <c r="B60" s="22"/>
      <c r="C60" s="19" t="s">
        <v>78</v>
      </c>
      <c r="D60" s="19" t="s">
        <v>75</v>
      </c>
      <c r="E60" s="12" t="s">
        <v>615</v>
      </c>
      <c r="F60" s="14" t="s">
        <v>49</v>
      </c>
      <c r="G60" s="93">
        <f>G61</f>
        <v>2959</v>
      </c>
      <c r="H60" s="93">
        <f>H61</f>
        <v>2959</v>
      </c>
    </row>
    <row r="61" spans="1:8" ht="25.5">
      <c r="A61" s="22" t="s">
        <v>51</v>
      </c>
      <c r="B61" s="22"/>
      <c r="C61" s="19" t="s">
        <v>78</v>
      </c>
      <c r="D61" s="19" t="s">
        <v>75</v>
      </c>
      <c r="E61" s="12" t="s">
        <v>615</v>
      </c>
      <c r="F61" s="14" t="s">
        <v>96</v>
      </c>
      <c r="G61" s="93">
        <v>2959</v>
      </c>
      <c r="H61" s="93">
        <v>2959</v>
      </c>
    </row>
    <row r="62" spans="1:8" ht="25.5">
      <c r="A62" s="22" t="s">
        <v>727</v>
      </c>
      <c r="B62" s="22"/>
      <c r="C62" s="19" t="s">
        <v>78</v>
      </c>
      <c r="D62" s="19" t="s">
        <v>75</v>
      </c>
      <c r="E62" s="12" t="s">
        <v>615</v>
      </c>
      <c r="F62" s="14" t="s">
        <v>52</v>
      </c>
      <c r="G62" s="93">
        <f>G63</f>
        <v>316</v>
      </c>
      <c r="H62" s="93">
        <f>H63</f>
        <v>316</v>
      </c>
    </row>
    <row r="63" spans="1:8" ht="38.25">
      <c r="A63" s="22" t="s">
        <v>55</v>
      </c>
      <c r="B63" s="22"/>
      <c r="C63" s="19" t="s">
        <v>78</v>
      </c>
      <c r="D63" s="19" t="s">
        <v>75</v>
      </c>
      <c r="E63" s="12" t="s">
        <v>615</v>
      </c>
      <c r="F63" s="14" t="s">
        <v>98</v>
      </c>
      <c r="G63" s="93">
        <v>316</v>
      </c>
      <c r="H63" s="93">
        <v>316</v>
      </c>
    </row>
    <row r="64" spans="1:8" ht="89.25">
      <c r="A64" s="22" t="s">
        <v>616</v>
      </c>
      <c r="B64" s="22"/>
      <c r="C64" s="19" t="s">
        <v>78</v>
      </c>
      <c r="D64" s="19" t="s">
        <v>75</v>
      </c>
      <c r="E64" s="12" t="s">
        <v>617</v>
      </c>
      <c r="F64" s="14"/>
      <c r="G64" s="93">
        <f>G65+G67</f>
        <v>8186</v>
      </c>
      <c r="H64" s="93">
        <f>H65+H67</f>
        <v>8186</v>
      </c>
    </row>
    <row r="65" spans="1:8" ht="63.75">
      <c r="A65" s="22" t="s">
        <v>50</v>
      </c>
      <c r="B65" s="22"/>
      <c r="C65" s="19" t="s">
        <v>78</v>
      </c>
      <c r="D65" s="19" t="s">
        <v>75</v>
      </c>
      <c r="E65" s="12" t="s">
        <v>617</v>
      </c>
      <c r="F65" s="14" t="s">
        <v>49</v>
      </c>
      <c r="G65" s="93">
        <f>G66</f>
        <v>7468</v>
      </c>
      <c r="H65" s="93">
        <f>H66</f>
        <v>7468</v>
      </c>
    </row>
    <row r="66" spans="1:8" ht="25.5">
      <c r="A66" s="22" t="s">
        <v>51</v>
      </c>
      <c r="B66" s="22"/>
      <c r="C66" s="19" t="s">
        <v>78</v>
      </c>
      <c r="D66" s="19" t="s">
        <v>75</v>
      </c>
      <c r="E66" s="12" t="s">
        <v>617</v>
      </c>
      <c r="F66" s="14" t="s">
        <v>96</v>
      </c>
      <c r="G66" s="93">
        <v>7468</v>
      </c>
      <c r="H66" s="93">
        <v>7468</v>
      </c>
    </row>
    <row r="67" spans="1:8" ht="25.5">
      <c r="A67" s="22" t="s">
        <v>727</v>
      </c>
      <c r="B67" s="22"/>
      <c r="C67" s="19" t="s">
        <v>78</v>
      </c>
      <c r="D67" s="19" t="s">
        <v>75</v>
      </c>
      <c r="E67" s="12" t="s">
        <v>617</v>
      </c>
      <c r="F67" s="14" t="s">
        <v>52</v>
      </c>
      <c r="G67" s="93">
        <f>G68</f>
        <v>718</v>
      </c>
      <c r="H67" s="93">
        <f>H68</f>
        <v>718</v>
      </c>
    </row>
    <row r="68" spans="1:8" ht="38.25">
      <c r="A68" s="22" t="s">
        <v>55</v>
      </c>
      <c r="B68" s="22"/>
      <c r="C68" s="19" t="s">
        <v>78</v>
      </c>
      <c r="D68" s="19" t="s">
        <v>75</v>
      </c>
      <c r="E68" s="12" t="s">
        <v>617</v>
      </c>
      <c r="F68" s="14" t="s">
        <v>98</v>
      </c>
      <c r="G68" s="93">
        <v>718</v>
      </c>
      <c r="H68" s="93">
        <v>718</v>
      </c>
    </row>
    <row r="69" spans="1:8" ht="76.5">
      <c r="A69" s="22" t="s">
        <v>342</v>
      </c>
      <c r="B69" s="22"/>
      <c r="C69" s="14" t="s">
        <v>78</v>
      </c>
      <c r="D69" s="14" t="s">
        <v>75</v>
      </c>
      <c r="E69" s="14" t="s">
        <v>571</v>
      </c>
      <c r="F69" s="14"/>
      <c r="G69" s="93">
        <f>G70</f>
        <v>571</v>
      </c>
      <c r="H69" s="93">
        <f>H70</f>
        <v>0</v>
      </c>
    </row>
    <row r="70" spans="1:8" ht="12.75">
      <c r="A70" s="22" t="s">
        <v>184</v>
      </c>
      <c r="B70" s="22"/>
      <c r="C70" s="14" t="s">
        <v>78</v>
      </c>
      <c r="D70" s="14" t="s">
        <v>75</v>
      </c>
      <c r="E70" s="14" t="s">
        <v>571</v>
      </c>
      <c r="F70" s="14" t="s">
        <v>182</v>
      </c>
      <c r="G70" s="93">
        <f>G71</f>
        <v>571</v>
      </c>
      <c r="H70" s="93">
        <f>H71</f>
        <v>0</v>
      </c>
    </row>
    <row r="71" spans="1:8" ht="12.75">
      <c r="A71" s="22" t="s">
        <v>185</v>
      </c>
      <c r="B71" s="22"/>
      <c r="C71" s="14" t="s">
        <v>78</v>
      </c>
      <c r="D71" s="14" t="s">
        <v>75</v>
      </c>
      <c r="E71" s="14" t="s">
        <v>571</v>
      </c>
      <c r="F71" s="14" t="s">
        <v>183</v>
      </c>
      <c r="G71" s="93">
        <f>1029-458</f>
        <v>571</v>
      </c>
      <c r="H71" s="93"/>
    </row>
    <row r="72" spans="1:8" ht="25.5">
      <c r="A72" s="47" t="s">
        <v>584</v>
      </c>
      <c r="B72" s="22"/>
      <c r="C72" s="19" t="s">
        <v>78</v>
      </c>
      <c r="D72" s="19" t="s">
        <v>75</v>
      </c>
      <c r="E72" s="12" t="s">
        <v>585</v>
      </c>
      <c r="F72" s="14"/>
      <c r="G72" s="93">
        <f>G73</f>
        <v>2499</v>
      </c>
      <c r="H72" s="93">
        <f>H73</f>
        <v>2499</v>
      </c>
    </row>
    <row r="73" spans="1:8" ht="63.75">
      <c r="A73" s="47" t="s">
        <v>603</v>
      </c>
      <c r="B73" s="22"/>
      <c r="C73" s="19" t="s">
        <v>78</v>
      </c>
      <c r="D73" s="19" t="s">
        <v>75</v>
      </c>
      <c r="E73" s="12" t="s">
        <v>588</v>
      </c>
      <c r="F73" s="14"/>
      <c r="G73" s="93">
        <f>G74</f>
        <v>2499</v>
      </c>
      <c r="H73" s="93">
        <f>H74</f>
        <v>2499</v>
      </c>
    </row>
    <row r="74" spans="1:8" ht="38.25">
      <c r="A74" s="7" t="s">
        <v>341</v>
      </c>
      <c r="B74" s="7"/>
      <c r="C74" s="14" t="s">
        <v>78</v>
      </c>
      <c r="D74" s="14" t="s">
        <v>75</v>
      </c>
      <c r="E74" s="14" t="s">
        <v>579</v>
      </c>
      <c r="F74" s="14"/>
      <c r="G74" s="123">
        <f>G75+G77</f>
        <v>2499</v>
      </c>
      <c r="H74" s="123">
        <f>H75+H77</f>
        <v>2499</v>
      </c>
    </row>
    <row r="75" spans="1:8" ht="63.75">
      <c r="A75" s="22" t="s">
        <v>50</v>
      </c>
      <c r="B75" s="22"/>
      <c r="C75" s="14" t="s">
        <v>78</v>
      </c>
      <c r="D75" s="14" t="s">
        <v>75</v>
      </c>
      <c r="E75" s="14" t="s">
        <v>579</v>
      </c>
      <c r="F75" s="14" t="s">
        <v>49</v>
      </c>
      <c r="G75" s="123">
        <f>G76</f>
        <v>2095</v>
      </c>
      <c r="H75" s="123">
        <f>H76</f>
        <v>2095</v>
      </c>
    </row>
    <row r="76" spans="1:8" ht="25.5">
      <c r="A76" s="22" t="s">
        <v>51</v>
      </c>
      <c r="B76" s="22"/>
      <c r="C76" s="14" t="s">
        <v>78</v>
      </c>
      <c r="D76" s="14" t="s">
        <v>75</v>
      </c>
      <c r="E76" s="14" t="s">
        <v>579</v>
      </c>
      <c r="F76" s="14" t="s">
        <v>96</v>
      </c>
      <c r="G76" s="123">
        <v>2095</v>
      </c>
      <c r="H76" s="123">
        <v>2095</v>
      </c>
    </row>
    <row r="77" spans="1:8" ht="25.5">
      <c r="A77" s="22" t="s">
        <v>727</v>
      </c>
      <c r="B77" s="22"/>
      <c r="C77" s="14" t="s">
        <v>78</v>
      </c>
      <c r="D77" s="14" t="s">
        <v>75</v>
      </c>
      <c r="E77" s="14" t="s">
        <v>579</v>
      </c>
      <c r="F77" s="14" t="s">
        <v>52</v>
      </c>
      <c r="G77" s="123">
        <f>G78</f>
        <v>404</v>
      </c>
      <c r="H77" s="123">
        <f>H78</f>
        <v>404</v>
      </c>
    </row>
    <row r="78" spans="1:8" ht="38.25">
      <c r="A78" s="22" t="s">
        <v>55</v>
      </c>
      <c r="B78" s="22"/>
      <c r="C78" s="14" t="s">
        <v>78</v>
      </c>
      <c r="D78" s="14" t="s">
        <v>75</v>
      </c>
      <c r="E78" s="14" t="s">
        <v>579</v>
      </c>
      <c r="F78" s="14" t="s">
        <v>98</v>
      </c>
      <c r="G78" s="93">
        <f>414-10</f>
        <v>404</v>
      </c>
      <c r="H78" s="93">
        <f>G78</f>
        <v>404</v>
      </c>
    </row>
    <row r="79" spans="1:8" ht="51">
      <c r="A79" s="104" t="s">
        <v>170</v>
      </c>
      <c r="B79" s="46"/>
      <c r="C79" s="14" t="s">
        <v>78</v>
      </c>
      <c r="D79" s="19" t="s">
        <v>75</v>
      </c>
      <c r="E79" s="12" t="s">
        <v>352</v>
      </c>
      <c r="F79" s="10"/>
      <c r="G79" s="122">
        <f aca="true" t="shared" si="0" ref="G79:H81">G80</f>
        <v>1885</v>
      </c>
      <c r="H79" s="122">
        <f t="shared" si="0"/>
        <v>1885</v>
      </c>
    </row>
    <row r="80" spans="1:8" ht="12.75">
      <c r="A80" s="104" t="s">
        <v>179</v>
      </c>
      <c r="B80" s="46"/>
      <c r="C80" s="14" t="s">
        <v>78</v>
      </c>
      <c r="D80" s="19" t="s">
        <v>75</v>
      </c>
      <c r="E80" s="12" t="s">
        <v>367</v>
      </c>
      <c r="F80" s="10"/>
      <c r="G80" s="122">
        <f t="shared" si="0"/>
        <v>1885</v>
      </c>
      <c r="H80" s="122">
        <f t="shared" si="0"/>
        <v>1885</v>
      </c>
    </row>
    <row r="81" spans="1:8" ht="38.25">
      <c r="A81" s="104" t="s">
        <v>228</v>
      </c>
      <c r="B81" s="46"/>
      <c r="C81" s="14" t="s">
        <v>78</v>
      </c>
      <c r="D81" s="19" t="s">
        <v>75</v>
      </c>
      <c r="E81" s="16" t="s">
        <v>368</v>
      </c>
      <c r="F81" s="10"/>
      <c r="G81" s="122">
        <f t="shared" si="0"/>
        <v>1885</v>
      </c>
      <c r="H81" s="122">
        <f t="shared" si="0"/>
        <v>1885</v>
      </c>
    </row>
    <row r="82" spans="1:8" ht="63.75">
      <c r="A82" s="7" t="s">
        <v>379</v>
      </c>
      <c r="B82" s="7"/>
      <c r="C82" s="14" t="s">
        <v>78</v>
      </c>
      <c r="D82" s="43" t="s">
        <v>75</v>
      </c>
      <c r="E82" s="16" t="s">
        <v>378</v>
      </c>
      <c r="F82" s="17"/>
      <c r="G82" s="127">
        <f>G83+G85</f>
        <v>1885</v>
      </c>
      <c r="H82" s="127">
        <f>H83+H85</f>
        <v>1885</v>
      </c>
    </row>
    <row r="83" spans="1:8" ht="63.75">
      <c r="A83" s="22" t="s">
        <v>50</v>
      </c>
      <c r="B83" s="22"/>
      <c r="C83" s="14" t="s">
        <v>78</v>
      </c>
      <c r="D83" s="43" t="s">
        <v>75</v>
      </c>
      <c r="E83" s="16" t="s">
        <v>378</v>
      </c>
      <c r="F83" s="17" t="s">
        <v>49</v>
      </c>
      <c r="G83" s="127">
        <f>G84</f>
        <v>1804</v>
      </c>
      <c r="H83" s="127">
        <f>H84</f>
        <v>1804</v>
      </c>
    </row>
    <row r="84" spans="1:8" ht="25.5">
      <c r="A84" s="22" t="s">
        <v>51</v>
      </c>
      <c r="B84" s="22"/>
      <c r="C84" s="14" t="s">
        <v>78</v>
      </c>
      <c r="D84" s="43" t="s">
        <v>75</v>
      </c>
      <c r="E84" s="16" t="s">
        <v>378</v>
      </c>
      <c r="F84" s="17" t="s">
        <v>96</v>
      </c>
      <c r="G84" s="127">
        <v>1804</v>
      </c>
      <c r="H84" s="127">
        <v>1804</v>
      </c>
    </row>
    <row r="85" spans="1:8" ht="25.5">
      <c r="A85" s="22" t="s">
        <v>727</v>
      </c>
      <c r="B85" s="22"/>
      <c r="C85" s="14" t="s">
        <v>78</v>
      </c>
      <c r="D85" s="43" t="s">
        <v>75</v>
      </c>
      <c r="E85" s="16" t="s">
        <v>378</v>
      </c>
      <c r="F85" s="17" t="s">
        <v>52</v>
      </c>
      <c r="G85" s="127">
        <f>G86</f>
        <v>81</v>
      </c>
      <c r="H85" s="127">
        <f>H86</f>
        <v>81</v>
      </c>
    </row>
    <row r="86" spans="1:8" ht="38.25">
      <c r="A86" s="22" t="s">
        <v>55</v>
      </c>
      <c r="B86" s="22"/>
      <c r="C86" s="14" t="s">
        <v>78</v>
      </c>
      <c r="D86" s="43" t="s">
        <v>75</v>
      </c>
      <c r="E86" s="16" t="s">
        <v>378</v>
      </c>
      <c r="F86" s="17" t="s">
        <v>98</v>
      </c>
      <c r="G86" s="127">
        <v>81</v>
      </c>
      <c r="H86" s="127">
        <v>81</v>
      </c>
    </row>
    <row r="87" spans="1:8" ht="51">
      <c r="A87" s="7" t="s">
        <v>1</v>
      </c>
      <c r="B87" s="22"/>
      <c r="C87" s="14" t="s">
        <v>78</v>
      </c>
      <c r="D87" s="43" t="s">
        <v>75</v>
      </c>
      <c r="E87" s="16" t="s">
        <v>452</v>
      </c>
      <c r="F87" s="17"/>
      <c r="G87" s="127">
        <f>G88</f>
        <v>270</v>
      </c>
      <c r="H87" s="127"/>
    </row>
    <row r="88" spans="1:8" ht="12.75">
      <c r="A88" s="22" t="s">
        <v>5</v>
      </c>
      <c r="B88" s="22"/>
      <c r="C88" s="14" t="s">
        <v>78</v>
      </c>
      <c r="D88" s="43" t="s">
        <v>75</v>
      </c>
      <c r="E88" s="16" t="s">
        <v>457</v>
      </c>
      <c r="F88" s="17"/>
      <c r="G88" s="127">
        <f>G89</f>
        <v>270</v>
      </c>
      <c r="H88" s="127"/>
    </row>
    <row r="89" spans="1:8" ht="51">
      <c r="A89" s="22" t="s">
        <v>554</v>
      </c>
      <c r="B89" s="46"/>
      <c r="C89" s="14" t="s">
        <v>78</v>
      </c>
      <c r="D89" s="43" t="s">
        <v>75</v>
      </c>
      <c r="E89" s="16" t="s">
        <v>462</v>
      </c>
      <c r="F89" s="10"/>
      <c r="G89" s="122">
        <f>G90</f>
        <v>270</v>
      </c>
      <c r="H89" s="122"/>
    </row>
    <row r="90" spans="1:8" ht="25.5">
      <c r="A90" s="22" t="s">
        <v>461</v>
      </c>
      <c r="B90" s="46"/>
      <c r="C90" s="14" t="s">
        <v>78</v>
      </c>
      <c r="D90" s="43" t="s">
        <v>75</v>
      </c>
      <c r="E90" s="16" t="s">
        <v>460</v>
      </c>
      <c r="F90" s="10"/>
      <c r="G90" s="122">
        <f>G91</f>
        <v>270</v>
      </c>
      <c r="H90" s="122"/>
    </row>
    <row r="91" spans="1:8" ht="25.5">
      <c r="A91" s="22" t="s">
        <v>727</v>
      </c>
      <c r="B91" s="46"/>
      <c r="C91" s="14" t="s">
        <v>78</v>
      </c>
      <c r="D91" s="43" t="s">
        <v>75</v>
      </c>
      <c r="E91" s="16" t="s">
        <v>460</v>
      </c>
      <c r="F91" s="10">
        <v>200</v>
      </c>
      <c r="G91" s="122">
        <f>G92</f>
        <v>270</v>
      </c>
      <c r="H91" s="122"/>
    </row>
    <row r="92" spans="1:8" ht="38.25">
      <c r="A92" s="22" t="s">
        <v>55</v>
      </c>
      <c r="B92" s="46"/>
      <c r="C92" s="14" t="s">
        <v>78</v>
      </c>
      <c r="D92" s="43" t="s">
        <v>75</v>
      </c>
      <c r="E92" s="16" t="s">
        <v>460</v>
      </c>
      <c r="F92" s="10">
        <v>240</v>
      </c>
      <c r="G92" s="122">
        <f>30+240</f>
        <v>270</v>
      </c>
      <c r="H92" s="122"/>
    </row>
    <row r="93" spans="1:8" ht="63.75">
      <c r="A93" s="47" t="s">
        <v>187</v>
      </c>
      <c r="B93" s="46"/>
      <c r="C93" s="14" t="s">
        <v>78</v>
      </c>
      <c r="D93" s="43" t="s">
        <v>75</v>
      </c>
      <c r="E93" s="16" t="s">
        <v>471</v>
      </c>
      <c r="F93" s="10"/>
      <c r="G93" s="122">
        <f>G94+G98+G102</f>
        <v>1788</v>
      </c>
      <c r="H93" s="122"/>
    </row>
    <row r="94" spans="1:8" ht="51">
      <c r="A94" s="22" t="s">
        <v>553</v>
      </c>
      <c r="B94" s="46"/>
      <c r="C94" s="14" t="s">
        <v>78</v>
      </c>
      <c r="D94" s="43" t="s">
        <v>75</v>
      </c>
      <c r="E94" s="16" t="s">
        <v>472</v>
      </c>
      <c r="F94" s="10"/>
      <c r="G94" s="122">
        <f>G95</f>
        <v>1250</v>
      </c>
      <c r="H94" s="122"/>
    </row>
    <row r="95" spans="1:8" ht="25.5">
      <c r="A95" s="22" t="s">
        <v>474</v>
      </c>
      <c r="B95" s="46"/>
      <c r="C95" s="14" t="s">
        <v>78</v>
      </c>
      <c r="D95" s="43" t="s">
        <v>75</v>
      </c>
      <c r="E95" s="16" t="s">
        <v>473</v>
      </c>
      <c r="F95" s="10"/>
      <c r="G95" s="122">
        <f>G96</f>
        <v>1250</v>
      </c>
      <c r="H95" s="122"/>
    </row>
    <row r="96" spans="1:8" ht="25.5">
      <c r="A96" s="22" t="s">
        <v>727</v>
      </c>
      <c r="B96" s="46"/>
      <c r="C96" s="14" t="s">
        <v>78</v>
      </c>
      <c r="D96" s="43" t="s">
        <v>75</v>
      </c>
      <c r="E96" s="16" t="s">
        <v>473</v>
      </c>
      <c r="F96" s="10">
        <v>200</v>
      </c>
      <c r="G96" s="122">
        <f>G97</f>
        <v>1250</v>
      </c>
      <c r="H96" s="122"/>
    </row>
    <row r="97" spans="1:8" ht="38.25">
      <c r="A97" s="22" t="s">
        <v>55</v>
      </c>
      <c r="B97" s="46"/>
      <c r="C97" s="14" t="s">
        <v>78</v>
      </c>
      <c r="D97" s="43" t="s">
        <v>75</v>
      </c>
      <c r="E97" s="16" t="s">
        <v>473</v>
      </c>
      <c r="F97" s="10">
        <v>240</v>
      </c>
      <c r="G97" s="122">
        <f>850+400</f>
        <v>1250</v>
      </c>
      <c r="H97" s="122"/>
    </row>
    <row r="98" spans="1:8" ht="51">
      <c r="A98" s="22" t="s">
        <v>564</v>
      </c>
      <c r="B98" s="46"/>
      <c r="C98" s="14" t="s">
        <v>78</v>
      </c>
      <c r="D98" s="43" t="s">
        <v>75</v>
      </c>
      <c r="E98" s="16" t="s">
        <v>475</v>
      </c>
      <c r="F98" s="10"/>
      <c r="G98" s="122">
        <f>G99</f>
        <v>438</v>
      </c>
      <c r="H98" s="122"/>
    </row>
    <row r="99" spans="1:8" ht="25.5">
      <c r="A99" s="22" t="s">
        <v>474</v>
      </c>
      <c r="B99" s="46"/>
      <c r="C99" s="14" t="s">
        <v>78</v>
      </c>
      <c r="D99" s="43" t="s">
        <v>75</v>
      </c>
      <c r="E99" s="16" t="s">
        <v>476</v>
      </c>
      <c r="F99" s="10"/>
      <c r="G99" s="122">
        <f>G100</f>
        <v>438</v>
      </c>
      <c r="H99" s="122"/>
    </row>
    <row r="100" spans="1:8" ht="25.5">
      <c r="A100" s="22" t="s">
        <v>727</v>
      </c>
      <c r="B100" s="46"/>
      <c r="C100" s="14" t="s">
        <v>78</v>
      </c>
      <c r="D100" s="43" t="s">
        <v>75</v>
      </c>
      <c r="E100" s="16" t="s">
        <v>476</v>
      </c>
      <c r="F100" s="10">
        <v>200</v>
      </c>
      <c r="G100" s="122">
        <f>G101</f>
        <v>438</v>
      </c>
      <c r="H100" s="122"/>
    </row>
    <row r="101" spans="1:8" ht="38.25">
      <c r="A101" s="22" t="s">
        <v>55</v>
      </c>
      <c r="B101" s="46"/>
      <c r="C101" s="14" t="s">
        <v>78</v>
      </c>
      <c r="D101" s="43" t="s">
        <v>75</v>
      </c>
      <c r="E101" s="16" t="s">
        <v>476</v>
      </c>
      <c r="F101" s="10">
        <v>240</v>
      </c>
      <c r="G101" s="122">
        <f>358+80</f>
        <v>438</v>
      </c>
      <c r="H101" s="122"/>
    </row>
    <row r="102" spans="1:8" ht="51">
      <c r="A102" s="22" t="s">
        <v>215</v>
      </c>
      <c r="B102" s="46"/>
      <c r="C102" s="14" t="s">
        <v>78</v>
      </c>
      <c r="D102" s="43" t="s">
        <v>75</v>
      </c>
      <c r="E102" s="16" t="s">
        <v>479</v>
      </c>
      <c r="F102" s="10"/>
      <c r="G102" s="122">
        <f>G103</f>
        <v>100</v>
      </c>
      <c r="H102" s="122"/>
    </row>
    <row r="103" spans="1:8" ht="25.5">
      <c r="A103" s="22" t="s">
        <v>474</v>
      </c>
      <c r="B103" s="46"/>
      <c r="C103" s="14" t="s">
        <v>78</v>
      </c>
      <c r="D103" s="43" t="s">
        <v>75</v>
      </c>
      <c r="E103" s="16" t="s">
        <v>480</v>
      </c>
      <c r="F103" s="10"/>
      <c r="G103" s="122">
        <f>G104</f>
        <v>100</v>
      </c>
      <c r="H103" s="122"/>
    </row>
    <row r="104" spans="1:8" ht="25.5">
      <c r="A104" s="22" t="s">
        <v>727</v>
      </c>
      <c r="B104" s="46"/>
      <c r="C104" s="14" t="s">
        <v>78</v>
      </c>
      <c r="D104" s="43" t="s">
        <v>75</v>
      </c>
      <c r="E104" s="16" t="s">
        <v>480</v>
      </c>
      <c r="F104" s="10">
        <v>200</v>
      </c>
      <c r="G104" s="122">
        <f>G105</f>
        <v>100</v>
      </c>
      <c r="H104" s="122"/>
    </row>
    <row r="105" spans="1:8" ht="38.25">
      <c r="A105" s="22" t="s">
        <v>55</v>
      </c>
      <c r="B105" s="46"/>
      <c r="C105" s="14" t="s">
        <v>78</v>
      </c>
      <c r="D105" s="43" t="s">
        <v>75</v>
      </c>
      <c r="E105" s="16" t="s">
        <v>480</v>
      </c>
      <c r="F105" s="10">
        <v>240</v>
      </c>
      <c r="G105" s="122">
        <v>100</v>
      </c>
      <c r="H105" s="122"/>
    </row>
    <row r="106" spans="1:8" ht="12.75">
      <c r="A106" s="7" t="s">
        <v>102</v>
      </c>
      <c r="B106" s="7"/>
      <c r="C106" s="19" t="s">
        <v>78</v>
      </c>
      <c r="D106" s="19" t="s">
        <v>68</v>
      </c>
      <c r="E106" s="16"/>
      <c r="F106" s="19"/>
      <c r="G106" s="127">
        <f>G112+G107</f>
        <v>883</v>
      </c>
      <c r="H106" s="127"/>
    </row>
    <row r="107" spans="1:8" ht="51">
      <c r="A107" s="44" t="s">
        <v>162</v>
      </c>
      <c r="B107" s="47"/>
      <c r="C107" s="19" t="s">
        <v>78</v>
      </c>
      <c r="D107" s="19" t="s">
        <v>68</v>
      </c>
      <c r="E107" s="16" t="s">
        <v>310</v>
      </c>
      <c r="F107" s="14"/>
      <c r="G107" s="93">
        <f>G108</f>
        <v>500</v>
      </c>
      <c r="H107" s="127"/>
    </row>
    <row r="108" spans="1:8" ht="25.5">
      <c r="A108" s="7" t="s">
        <v>163</v>
      </c>
      <c r="B108" s="47"/>
      <c r="C108" s="19" t="s">
        <v>78</v>
      </c>
      <c r="D108" s="19" t="s">
        <v>68</v>
      </c>
      <c r="E108" s="16" t="s">
        <v>311</v>
      </c>
      <c r="F108" s="14"/>
      <c r="G108" s="93">
        <f>G109</f>
        <v>500</v>
      </c>
      <c r="H108" s="127"/>
    </row>
    <row r="109" spans="1:8" ht="38.25">
      <c r="A109" s="47" t="s">
        <v>26</v>
      </c>
      <c r="B109" s="47"/>
      <c r="C109" s="19" t="s">
        <v>78</v>
      </c>
      <c r="D109" s="19" t="s">
        <v>68</v>
      </c>
      <c r="E109" s="16" t="s">
        <v>606</v>
      </c>
      <c r="F109" s="14"/>
      <c r="G109" s="93">
        <f>G110</f>
        <v>500</v>
      </c>
      <c r="H109" s="127"/>
    </row>
    <row r="110" spans="1:8" ht="12.75">
      <c r="A110" s="47" t="s">
        <v>56</v>
      </c>
      <c r="B110" s="23"/>
      <c r="C110" s="19" t="s">
        <v>78</v>
      </c>
      <c r="D110" s="19" t="s">
        <v>68</v>
      </c>
      <c r="E110" s="16" t="s">
        <v>606</v>
      </c>
      <c r="F110" s="19" t="s">
        <v>53</v>
      </c>
      <c r="G110" s="93">
        <f>G111</f>
        <v>500</v>
      </c>
      <c r="H110" s="127"/>
    </row>
    <row r="111" spans="1:8" ht="12.75">
      <c r="A111" s="47" t="s">
        <v>103</v>
      </c>
      <c r="B111" s="47"/>
      <c r="C111" s="14" t="s">
        <v>78</v>
      </c>
      <c r="D111" s="14" t="s">
        <v>68</v>
      </c>
      <c r="E111" s="16" t="s">
        <v>606</v>
      </c>
      <c r="F111" s="14" t="s">
        <v>104</v>
      </c>
      <c r="G111" s="93">
        <v>500</v>
      </c>
      <c r="H111" s="127"/>
    </row>
    <row r="112" spans="1:8" ht="63.75">
      <c r="A112" s="7" t="s">
        <v>12</v>
      </c>
      <c r="B112" s="7"/>
      <c r="C112" s="19" t="s">
        <v>78</v>
      </c>
      <c r="D112" s="19" t="s">
        <v>68</v>
      </c>
      <c r="E112" s="16" t="s">
        <v>481</v>
      </c>
      <c r="F112" s="19"/>
      <c r="G112" s="127">
        <f>G113</f>
        <v>383</v>
      </c>
      <c r="H112" s="127"/>
    </row>
    <row r="113" spans="1:8" ht="51">
      <c r="A113" s="7" t="s">
        <v>13</v>
      </c>
      <c r="B113" s="7"/>
      <c r="C113" s="19" t="s">
        <v>78</v>
      </c>
      <c r="D113" s="19" t="s">
        <v>68</v>
      </c>
      <c r="E113" s="16" t="s">
        <v>485</v>
      </c>
      <c r="F113" s="19"/>
      <c r="G113" s="127">
        <f>G114</f>
        <v>383</v>
      </c>
      <c r="H113" s="127"/>
    </row>
    <row r="114" spans="1:8" ht="63.75">
      <c r="A114" s="7" t="s">
        <v>543</v>
      </c>
      <c r="B114" s="7"/>
      <c r="C114" s="19" t="s">
        <v>78</v>
      </c>
      <c r="D114" s="19" t="s">
        <v>68</v>
      </c>
      <c r="E114" s="16" t="s">
        <v>483</v>
      </c>
      <c r="F114" s="19"/>
      <c r="G114" s="127">
        <f>G115</f>
        <v>383</v>
      </c>
      <c r="H114" s="127"/>
    </row>
    <row r="115" spans="1:8" ht="51">
      <c r="A115" s="47" t="s">
        <v>25</v>
      </c>
      <c r="B115" s="47"/>
      <c r="C115" s="19" t="s">
        <v>78</v>
      </c>
      <c r="D115" s="19" t="s">
        <v>68</v>
      </c>
      <c r="E115" s="16" t="s">
        <v>484</v>
      </c>
      <c r="F115" s="19"/>
      <c r="G115" s="127">
        <f>G116</f>
        <v>383</v>
      </c>
      <c r="H115" s="127"/>
    </row>
    <row r="116" spans="1:8" ht="12.75">
      <c r="A116" s="47" t="s">
        <v>56</v>
      </c>
      <c r="B116" s="23"/>
      <c r="C116" s="19" t="s">
        <v>78</v>
      </c>
      <c r="D116" s="19" t="s">
        <v>68</v>
      </c>
      <c r="E116" s="16" t="s">
        <v>484</v>
      </c>
      <c r="F116" s="19" t="s">
        <v>53</v>
      </c>
      <c r="G116" s="127">
        <f>G117</f>
        <v>383</v>
      </c>
      <c r="H116" s="127"/>
    </row>
    <row r="117" spans="1:8" ht="12.75">
      <c r="A117" s="47" t="s">
        <v>103</v>
      </c>
      <c r="B117" s="47"/>
      <c r="C117" s="19" t="s">
        <v>78</v>
      </c>
      <c r="D117" s="19" t="s">
        <v>68</v>
      </c>
      <c r="E117" s="16" t="s">
        <v>484</v>
      </c>
      <c r="F117" s="14" t="s">
        <v>104</v>
      </c>
      <c r="G117" s="93">
        <v>383</v>
      </c>
      <c r="H117" s="93"/>
    </row>
    <row r="118" spans="1:8" ht="12.75">
      <c r="A118" s="79" t="s">
        <v>105</v>
      </c>
      <c r="B118" s="79"/>
      <c r="C118" s="14" t="s">
        <v>78</v>
      </c>
      <c r="D118" s="14" t="s">
        <v>106</v>
      </c>
      <c r="E118" s="14"/>
      <c r="F118" s="14"/>
      <c r="G118" s="93">
        <f>G119+G171+G184</f>
        <v>26796</v>
      </c>
      <c r="H118" s="93">
        <f>H119+H171+H184</f>
        <v>2645</v>
      </c>
    </row>
    <row r="119" spans="1:8" ht="51">
      <c r="A119" s="44" t="s">
        <v>162</v>
      </c>
      <c r="B119" s="80"/>
      <c r="C119" s="14" t="s">
        <v>78</v>
      </c>
      <c r="D119" s="14" t="s">
        <v>106</v>
      </c>
      <c r="E119" s="14" t="s">
        <v>310</v>
      </c>
      <c r="F119" s="14"/>
      <c r="G119" s="123">
        <f>G120+G162</f>
        <v>19232</v>
      </c>
      <c r="H119" s="123"/>
    </row>
    <row r="120" spans="1:8" ht="51">
      <c r="A120" s="153" t="s">
        <v>165</v>
      </c>
      <c r="B120" s="80"/>
      <c r="C120" s="14" t="s">
        <v>78</v>
      </c>
      <c r="D120" s="14" t="s">
        <v>106</v>
      </c>
      <c r="E120" s="14" t="s">
        <v>317</v>
      </c>
      <c r="F120" s="14"/>
      <c r="G120" s="123">
        <f>G121+G139+G143</f>
        <v>9990</v>
      </c>
      <c r="H120" s="123"/>
    </row>
    <row r="121" spans="1:8" ht="25.5">
      <c r="A121" s="154" t="s">
        <v>240</v>
      </c>
      <c r="B121" s="81"/>
      <c r="C121" s="14" t="s">
        <v>78</v>
      </c>
      <c r="D121" s="14" t="s">
        <v>106</v>
      </c>
      <c r="E121" s="117" t="s">
        <v>318</v>
      </c>
      <c r="F121" s="82"/>
      <c r="G121" s="139">
        <f>G122+G129+G134</f>
        <v>9088</v>
      </c>
      <c r="H121" s="139"/>
    </row>
    <row r="122" spans="1:8" ht="25.5">
      <c r="A122" s="64" t="s">
        <v>300</v>
      </c>
      <c r="B122" s="83"/>
      <c r="C122" s="14" t="s">
        <v>78</v>
      </c>
      <c r="D122" s="14" t="s">
        <v>106</v>
      </c>
      <c r="E122" s="117" t="s">
        <v>319</v>
      </c>
      <c r="F122" s="14"/>
      <c r="G122" s="123">
        <f>G123+G125+G127</f>
        <v>7859</v>
      </c>
      <c r="H122" s="123"/>
    </row>
    <row r="123" spans="1:8" ht="63.75">
      <c r="A123" s="64" t="s">
        <v>50</v>
      </c>
      <c r="B123" s="83"/>
      <c r="C123" s="14" t="s">
        <v>78</v>
      </c>
      <c r="D123" s="14" t="s">
        <v>106</v>
      </c>
      <c r="E123" s="117" t="s">
        <v>319</v>
      </c>
      <c r="F123" s="14" t="s">
        <v>49</v>
      </c>
      <c r="G123" s="123">
        <f>G124</f>
        <v>5802</v>
      </c>
      <c r="H123" s="123"/>
    </row>
    <row r="124" spans="1:8" ht="25.5">
      <c r="A124" s="64" t="s">
        <v>33</v>
      </c>
      <c r="B124" s="83"/>
      <c r="C124" s="14" t="s">
        <v>78</v>
      </c>
      <c r="D124" s="14" t="s">
        <v>106</v>
      </c>
      <c r="E124" s="117" t="s">
        <v>319</v>
      </c>
      <c r="F124" s="14" t="s">
        <v>113</v>
      </c>
      <c r="G124" s="123">
        <f>4820+1429-447</f>
        <v>5802</v>
      </c>
      <c r="H124" s="123"/>
    </row>
    <row r="125" spans="1:8" ht="25.5">
      <c r="A125" s="22" t="s">
        <v>727</v>
      </c>
      <c r="B125" s="83"/>
      <c r="C125" s="14" t="s">
        <v>78</v>
      </c>
      <c r="D125" s="14" t="s">
        <v>106</v>
      </c>
      <c r="E125" s="117" t="s">
        <v>319</v>
      </c>
      <c r="F125" s="14" t="s">
        <v>52</v>
      </c>
      <c r="G125" s="123">
        <f>G126</f>
        <v>2022</v>
      </c>
      <c r="H125" s="123"/>
    </row>
    <row r="126" spans="1:8" ht="38.25">
      <c r="A126" s="64" t="s">
        <v>55</v>
      </c>
      <c r="B126" s="83"/>
      <c r="C126" s="14" t="s">
        <v>78</v>
      </c>
      <c r="D126" s="14" t="s">
        <v>106</v>
      </c>
      <c r="E126" s="117" t="s">
        <v>319</v>
      </c>
      <c r="F126" s="14" t="s">
        <v>98</v>
      </c>
      <c r="G126" s="123">
        <f>3977-1556-232-167</f>
        <v>2022</v>
      </c>
      <c r="H126" s="123"/>
    </row>
    <row r="127" spans="1:8" ht="12.75">
      <c r="A127" s="64" t="s">
        <v>56</v>
      </c>
      <c r="B127" s="83"/>
      <c r="C127" s="14" t="s">
        <v>78</v>
      </c>
      <c r="D127" s="14" t="s">
        <v>106</v>
      </c>
      <c r="E127" s="117" t="s">
        <v>319</v>
      </c>
      <c r="F127" s="14" t="s">
        <v>53</v>
      </c>
      <c r="G127" s="123">
        <f>G128</f>
        <v>35</v>
      </c>
      <c r="H127" s="123"/>
    </row>
    <row r="128" spans="1:8" ht="12.75">
      <c r="A128" s="64" t="s">
        <v>57</v>
      </c>
      <c r="B128" s="83"/>
      <c r="C128" s="14" t="s">
        <v>78</v>
      </c>
      <c r="D128" s="14" t="s">
        <v>106</v>
      </c>
      <c r="E128" s="117" t="s">
        <v>319</v>
      </c>
      <c r="F128" s="14" t="s">
        <v>54</v>
      </c>
      <c r="G128" s="123">
        <v>35</v>
      </c>
      <c r="H128" s="123"/>
    </row>
    <row r="129" spans="1:8" ht="51" customHeight="1">
      <c r="A129" s="64" t="s">
        <v>735</v>
      </c>
      <c r="B129" s="83"/>
      <c r="C129" s="14" t="s">
        <v>78</v>
      </c>
      <c r="D129" s="14" t="s">
        <v>106</v>
      </c>
      <c r="E129" s="117" t="s">
        <v>736</v>
      </c>
      <c r="F129" s="14"/>
      <c r="G129" s="123">
        <f>G130+G132</f>
        <v>615</v>
      </c>
      <c r="H129" s="123"/>
    </row>
    <row r="130" spans="1:8" ht="67.5" customHeight="1">
      <c r="A130" s="64" t="s">
        <v>50</v>
      </c>
      <c r="B130" s="83"/>
      <c r="C130" s="14" t="s">
        <v>78</v>
      </c>
      <c r="D130" s="14" t="s">
        <v>106</v>
      </c>
      <c r="E130" s="117" t="s">
        <v>736</v>
      </c>
      <c r="F130" s="14" t="s">
        <v>49</v>
      </c>
      <c r="G130" s="123">
        <f>G131</f>
        <v>447</v>
      </c>
      <c r="H130" s="123"/>
    </row>
    <row r="131" spans="1:8" ht="27" customHeight="1">
      <c r="A131" s="64" t="s">
        <v>33</v>
      </c>
      <c r="B131" s="83"/>
      <c r="C131" s="14" t="s">
        <v>78</v>
      </c>
      <c r="D131" s="14" t="s">
        <v>106</v>
      </c>
      <c r="E131" s="117" t="s">
        <v>736</v>
      </c>
      <c r="F131" s="14" t="s">
        <v>113</v>
      </c>
      <c r="G131" s="123">
        <v>447</v>
      </c>
      <c r="H131" s="123"/>
    </row>
    <row r="132" spans="1:8" ht="25.5">
      <c r="A132" s="22" t="s">
        <v>727</v>
      </c>
      <c r="B132" s="83"/>
      <c r="C132" s="14" t="s">
        <v>78</v>
      </c>
      <c r="D132" s="14" t="s">
        <v>106</v>
      </c>
      <c r="E132" s="117" t="s">
        <v>736</v>
      </c>
      <c r="F132" s="14" t="s">
        <v>52</v>
      </c>
      <c r="G132" s="123">
        <f>G133</f>
        <v>168</v>
      </c>
      <c r="H132" s="123"/>
    </row>
    <row r="133" spans="1:8" ht="38.25">
      <c r="A133" s="64" t="s">
        <v>55</v>
      </c>
      <c r="B133" s="83"/>
      <c r="C133" s="14" t="s">
        <v>78</v>
      </c>
      <c r="D133" s="14" t="s">
        <v>106</v>
      </c>
      <c r="E133" s="117" t="s">
        <v>736</v>
      </c>
      <c r="F133" s="14" t="s">
        <v>98</v>
      </c>
      <c r="G133" s="123">
        <v>168</v>
      </c>
      <c r="H133" s="123"/>
    </row>
    <row r="134" spans="1:8" ht="38.25">
      <c r="A134" s="64" t="s">
        <v>741</v>
      </c>
      <c r="B134" s="194"/>
      <c r="C134" s="14" t="s">
        <v>78</v>
      </c>
      <c r="D134" s="14" t="s">
        <v>106</v>
      </c>
      <c r="E134" s="193" t="s">
        <v>740</v>
      </c>
      <c r="F134" s="14"/>
      <c r="G134" s="123">
        <f>G135+G137</f>
        <v>614</v>
      </c>
      <c r="H134" s="210"/>
    </row>
    <row r="135" spans="1:8" ht="63.75">
      <c r="A135" s="64" t="s">
        <v>50</v>
      </c>
      <c r="B135" s="194"/>
      <c r="C135" s="14" t="s">
        <v>78</v>
      </c>
      <c r="D135" s="14" t="s">
        <v>106</v>
      </c>
      <c r="E135" s="193" t="s">
        <v>740</v>
      </c>
      <c r="F135" s="14" t="s">
        <v>49</v>
      </c>
      <c r="G135" s="123">
        <f>G136</f>
        <v>447</v>
      </c>
      <c r="H135" s="210"/>
    </row>
    <row r="136" spans="1:8" ht="25.5">
      <c r="A136" s="64" t="s">
        <v>33</v>
      </c>
      <c r="B136" s="194"/>
      <c r="C136" s="14" t="s">
        <v>78</v>
      </c>
      <c r="D136" s="14" t="s">
        <v>106</v>
      </c>
      <c r="E136" s="193" t="s">
        <v>740</v>
      </c>
      <c r="F136" s="14" t="s">
        <v>113</v>
      </c>
      <c r="G136" s="123">
        <v>447</v>
      </c>
      <c r="H136" s="210"/>
    </row>
    <row r="137" spans="1:8" ht="25.5">
      <c r="A137" s="22" t="s">
        <v>727</v>
      </c>
      <c r="B137" s="194"/>
      <c r="C137" s="14" t="s">
        <v>78</v>
      </c>
      <c r="D137" s="14" t="s">
        <v>106</v>
      </c>
      <c r="E137" s="193" t="s">
        <v>740</v>
      </c>
      <c r="F137" s="14" t="s">
        <v>52</v>
      </c>
      <c r="G137" s="123">
        <f>G138</f>
        <v>167</v>
      </c>
      <c r="H137" s="210"/>
    </row>
    <row r="138" spans="1:8" ht="38.25">
      <c r="A138" s="64" t="s">
        <v>55</v>
      </c>
      <c r="B138" s="194"/>
      <c r="C138" s="14" t="s">
        <v>78</v>
      </c>
      <c r="D138" s="14" t="s">
        <v>106</v>
      </c>
      <c r="E138" s="193" t="s">
        <v>740</v>
      </c>
      <c r="F138" s="14" t="s">
        <v>98</v>
      </c>
      <c r="G138" s="123">
        <v>167</v>
      </c>
      <c r="H138" s="210"/>
    </row>
    <row r="139" spans="1:8" ht="81" customHeight="1">
      <c r="A139" s="64" t="s">
        <v>624</v>
      </c>
      <c r="B139" s="83"/>
      <c r="C139" s="14" t="s">
        <v>78</v>
      </c>
      <c r="D139" s="14" t="s">
        <v>106</v>
      </c>
      <c r="E139" s="117" t="s">
        <v>626</v>
      </c>
      <c r="F139" s="14"/>
      <c r="G139" s="123">
        <f>G140</f>
        <v>127</v>
      </c>
      <c r="H139" s="123"/>
    </row>
    <row r="140" spans="1:8" ht="51">
      <c r="A140" s="64" t="s">
        <v>646</v>
      </c>
      <c r="B140" s="83"/>
      <c r="C140" s="19" t="s">
        <v>78</v>
      </c>
      <c r="D140" s="14" t="s">
        <v>106</v>
      </c>
      <c r="E140" s="117" t="s">
        <v>625</v>
      </c>
      <c r="F140" s="14"/>
      <c r="G140" s="123">
        <f>G141</f>
        <v>127</v>
      </c>
      <c r="H140" s="123"/>
    </row>
    <row r="141" spans="1:8" ht="25.5">
      <c r="A141" s="22" t="s">
        <v>727</v>
      </c>
      <c r="B141" s="22"/>
      <c r="C141" s="19" t="s">
        <v>78</v>
      </c>
      <c r="D141" s="14" t="s">
        <v>106</v>
      </c>
      <c r="E141" s="117" t="s">
        <v>625</v>
      </c>
      <c r="F141" s="14" t="s">
        <v>52</v>
      </c>
      <c r="G141" s="93">
        <f>G142</f>
        <v>127</v>
      </c>
      <c r="H141" s="123"/>
    </row>
    <row r="142" spans="1:8" ht="38.25">
      <c r="A142" s="22" t="s">
        <v>55</v>
      </c>
      <c r="B142" s="22"/>
      <c r="C142" s="19" t="s">
        <v>78</v>
      </c>
      <c r="D142" s="14" t="s">
        <v>106</v>
      </c>
      <c r="E142" s="117" t="s">
        <v>625</v>
      </c>
      <c r="F142" s="14" t="s">
        <v>98</v>
      </c>
      <c r="G142" s="93">
        <v>127</v>
      </c>
      <c r="H142" s="123"/>
    </row>
    <row r="143" spans="1:8" ht="38.25">
      <c r="A143" s="64" t="s">
        <v>742</v>
      </c>
      <c r="B143" s="22"/>
      <c r="C143" s="19" t="s">
        <v>78</v>
      </c>
      <c r="D143" s="14" t="s">
        <v>106</v>
      </c>
      <c r="E143" s="117" t="s">
        <v>743</v>
      </c>
      <c r="F143" s="14"/>
      <c r="G143" s="93">
        <f>G144+G147+G150+G153+G156+G159</f>
        <v>775</v>
      </c>
      <c r="H143" s="123"/>
    </row>
    <row r="144" spans="1:8" ht="63.75">
      <c r="A144" s="64" t="s">
        <v>732</v>
      </c>
      <c r="B144" s="83"/>
      <c r="C144" s="14" t="s">
        <v>78</v>
      </c>
      <c r="D144" s="14" t="s">
        <v>106</v>
      </c>
      <c r="E144" s="117" t="s">
        <v>744</v>
      </c>
      <c r="F144" s="14"/>
      <c r="G144" s="123">
        <f>G145</f>
        <v>308</v>
      </c>
      <c r="H144" s="123"/>
    </row>
    <row r="145" spans="1:8" ht="25.5">
      <c r="A145" s="22" t="s">
        <v>727</v>
      </c>
      <c r="B145" s="83"/>
      <c r="C145" s="14" t="s">
        <v>78</v>
      </c>
      <c r="D145" s="14" t="s">
        <v>106</v>
      </c>
      <c r="E145" s="117" t="s">
        <v>744</v>
      </c>
      <c r="F145" s="14" t="s">
        <v>52</v>
      </c>
      <c r="G145" s="123">
        <f>G146</f>
        <v>308</v>
      </c>
      <c r="H145" s="123"/>
    </row>
    <row r="146" spans="1:8" ht="38.25">
      <c r="A146" s="64" t="s">
        <v>55</v>
      </c>
      <c r="B146" s="83"/>
      <c r="C146" s="14" t="s">
        <v>78</v>
      </c>
      <c r="D146" s="14" t="s">
        <v>106</v>
      </c>
      <c r="E146" s="117" t="s">
        <v>744</v>
      </c>
      <c r="F146" s="14" t="s">
        <v>98</v>
      </c>
      <c r="G146" s="123">
        <v>308</v>
      </c>
      <c r="H146" s="123"/>
    </row>
    <row r="147" spans="1:8" ht="51">
      <c r="A147" s="64" t="s">
        <v>733</v>
      </c>
      <c r="B147" s="83"/>
      <c r="C147" s="14" t="s">
        <v>78</v>
      </c>
      <c r="D147" s="14" t="s">
        <v>106</v>
      </c>
      <c r="E147" s="117" t="s">
        <v>745</v>
      </c>
      <c r="F147" s="14"/>
      <c r="G147" s="123">
        <f>G148</f>
        <v>133</v>
      </c>
      <c r="H147" s="123"/>
    </row>
    <row r="148" spans="1:8" ht="25.5">
      <c r="A148" s="22" t="s">
        <v>727</v>
      </c>
      <c r="B148" s="83"/>
      <c r="C148" s="14" t="s">
        <v>78</v>
      </c>
      <c r="D148" s="14" t="s">
        <v>106</v>
      </c>
      <c r="E148" s="117" t="s">
        <v>745</v>
      </c>
      <c r="F148" s="14" t="s">
        <v>52</v>
      </c>
      <c r="G148" s="123">
        <f>G149</f>
        <v>133</v>
      </c>
      <c r="H148" s="123"/>
    </row>
    <row r="149" spans="1:8" ht="38.25">
      <c r="A149" s="64" t="s">
        <v>55</v>
      </c>
      <c r="B149" s="83"/>
      <c r="C149" s="14" t="s">
        <v>78</v>
      </c>
      <c r="D149" s="14" t="s">
        <v>106</v>
      </c>
      <c r="E149" s="117" t="s">
        <v>745</v>
      </c>
      <c r="F149" s="14" t="s">
        <v>98</v>
      </c>
      <c r="G149" s="123">
        <v>133</v>
      </c>
      <c r="H149" s="123"/>
    </row>
    <row r="150" spans="1:8" ht="63.75">
      <c r="A150" s="64" t="s">
        <v>734</v>
      </c>
      <c r="B150" s="83"/>
      <c r="C150" s="14" t="s">
        <v>78</v>
      </c>
      <c r="D150" s="14" t="s">
        <v>106</v>
      </c>
      <c r="E150" s="117" t="s">
        <v>746</v>
      </c>
      <c r="F150" s="14"/>
      <c r="G150" s="123">
        <f>G151</f>
        <v>102</v>
      </c>
      <c r="H150" s="123"/>
    </row>
    <row r="151" spans="1:8" ht="25.5">
      <c r="A151" s="22" t="s">
        <v>727</v>
      </c>
      <c r="B151" s="83"/>
      <c r="C151" s="14" t="s">
        <v>78</v>
      </c>
      <c r="D151" s="14" t="s">
        <v>106</v>
      </c>
      <c r="E151" s="117" t="s">
        <v>746</v>
      </c>
      <c r="F151" s="14" t="s">
        <v>52</v>
      </c>
      <c r="G151" s="123">
        <f>G152</f>
        <v>102</v>
      </c>
      <c r="H151" s="123"/>
    </row>
    <row r="152" spans="1:8" ht="38.25">
      <c r="A152" s="64" t="s">
        <v>55</v>
      </c>
      <c r="B152" s="83"/>
      <c r="C152" s="14" t="s">
        <v>78</v>
      </c>
      <c r="D152" s="14" t="s">
        <v>106</v>
      </c>
      <c r="E152" s="117" t="s">
        <v>746</v>
      </c>
      <c r="F152" s="14" t="s">
        <v>98</v>
      </c>
      <c r="G152" s="123">
        <v>102</v>
      </c>
      <c r="H152" s="123"/>
    </row>
    <row r="153" spans="1:8" ht="51">
      <c r="A153" s="64" t="s">
        <v>737</v>
      </c>
      <c r="B153" s="194"/>
      <c r="C153" s="14" t="s">
        <v>78</v>
      </c>
      <c r="D153" s="14" t="s">
        <v>106</v>
      </c>
      <c r="E153" s="193" t="s">
        <v>747</v>
      </c>
      <c r="F153" s="14"/>
      <c r="G153" s="123">
        <f>G154</f>
        <v>132</v>
      </c>
      <c r="H153" s="123"/>
    </row>
    <row r="154" spans="1:8" ht="25.5">
      <c r="A154" s="22" t="s">
        <v>727</v>
      </c>
      <c r="B154" s="194"/>
      <c r="C154" s="14" t="s">
        <v>78</v>
      </c>
      <c r="D154" s="14" t="s">
        <v>106</v>
      </c>
      <c r="E154" s="193" t="s">
        <v>747</v>
      </c>
      <c r="F154" s="14" t="s">
        <v>52</v>
      </c>
      <c r="G154" s="123">
        <f>G155</f>
        <v>132</v>
      </c>
      <c r="H154" s="123"/>
    </row>
    <row r="155" spans="1:8" ht="38.25">
      <c r="A155" s="64" t="s">
        <v>55</v>
      </c>
      <c r="B155" s="194"/>
      <c r="C155" s="14" t="s">
        <v>78</v>
      </c>
      <c r="D155" s="14" t="s">
        <v>106</v>
      </c>
      <c r="E155" s="193" t="s">
        <v>747</v>
      </c>
      <c r="F155" s="14" t="s">
        <v>98</v>
      </c>
      <c r="G155" s="123">
        <v>132</v>
      </c>
      <c r="H155" s="123"/>
    </row>
    <row r="156" spans="1:8" ht="51">
      <c r="A156" s="64" t="s">
        <v>738</v>
      </c>
      <c r="B156" s="194"/>
      <c r="C156" s="14" t="s">
        <v>78</v>
      </c>
      <c r="D156" s="14" t="s">
        <v>106</v>
      </c>
      <c r="E156" s="193" t="s">
        <v>748</v>
      </c>
      <c r="F156" s="14"/>
      <c r="G156" s="123">
        <f>G157</f>
        <v>57</v>
      </c>
      <c r="H156" s="123"/>
    </row>
    <row r="157" spans="1:8" ht="25.5">
      <c r="A157" s="22" t="s">
        <v>727</v>
      </c>
      <c r="B157" s="194"/>
      <c r="C157" s="14" t="s">
        <v>78</v>
      </c>
      <c r="D157" s="14" t="s">
        <v>106</v>
      </c>
      <c r="E157" s="193" t="s">
        <v>748</v>
      </c>
      <c r="F157" s="14" t="s">
        <v>52</v>
      </c>
      <c r="G157" s="123">
        <f>G158</f>
        <v>57</v>
      </c>
      <c r="H157" s="123"/>
    </row>
    <row r="158" spans="1:8" ht="38.25">
      <c r="A158" s="64" t="s">
        <v>55</v>
      </c>
      <c r="B158" s="194"/>
      <c r="C158" s="14" t="s">
        <v>78</v>
      </c>
      <c r="D158" s="14" t="s">
        <v>106</v>
      </c>
      <c r="E158" s="193" t="s">
        <v>748</v>
      </c>
      <c r="F158" s="14" t="s">
        <v>98</v>
      </c>
      <c r="G158" s="123">
        <v>57</v>
      </c>
      <c r="H158" s="123"/>
    </row>
    <row r="159" spans="1:8" ht="63.75">
      <c r="A159" s="64" t="s">
        <v>739</v>
      </c>
      <c r="B159" s="194"/>
      <c r="C159" s="14" t="s">
        <v>78</v>
      </c>
      <c r="D159" s="14" t="s">
        <v>106</v>
      </c>
      <c r="E159" s="193" t="s">
        <v>749</v>
      </c>
      <c r="F159" s="14"/>
      <c r="G159" s="123">
        <f>G160</f>
        <v>43</v>
      </c>
      <c r="H159" s="123"/>
    </row>
    <row r="160" spans="1:8" ht="25.5">
      <c r="A160" s="22" t="s">
        <v>727</v>
      </c>
      <c r="B160" s="194"/>
      <c r="C160" s="14" t="s">
        <v>78</v>
      </c>
      <c r="D160" s="14" t="s">
        <v>106</v>
      </c>
      <c r="E160" s="193" t="s">
        <v>749</v>
      </c>
      <c r="F160" s="14" t="s">
        <v>52</v>
      </c>
      <c r="G160" s="123">
        <f>G161</f>
        <v>43</v>
      </c>
      <c r="H160" s="123"/>
    </row>
    <row r="161" spans="1:8" ht="38.25">
      <c r="A161" s="64" t="s">
        <v>55</v>
      </c>
      <c r="B161" s="194"/>
      <c r="C161" s="14" t="s">
        <v>78</v>
      </c>
      <c r="D161" s="14" t="s">
        <v>106</v>
      </c>
      <c r="E161" s="193" t="s">
        <v>749</v>
      </c>
      <c r="F161" s="14" t="s">
        <v>98</v>
      </c>
      <c r="G161" s="123">
        <v>43</v>
      </c>
      <c r="H161" s="123"/>
    </row>
    <row r="162" spans="1:8" ht="12.75">
      <c r="A162" s="22" t="s">
        <v>167</v>
      </c>
      <c r="B162" s="22"/>
      <c r="C162" s="14" t="s">
        <v>78</v>
      </c>
      <c r="D162" s="14" t="s">
        <v>106</v>
      </c>
      <c r="E162" s="12" t="s">
        <v>338</v>
      </c>
      <c r="F162" s="10"/>
      <c r="G162" s="122">
        <f>G163</f>
        <v>9242</v>
      </c>
      <c r="H162" s="122"/>
    </row>
    <row r="163" spans="1:8" ht="51">
      <c r="A163" s="22" t="s">
        <v>513</v>
      </c>
      <c r="B163" s="22"/>
      <c r="C163" s="14" t="s">
        <v>78</v>
      </c>
      <c r="D163" s="14" t="s">
        <v>106</v>
      </c>
      <c r="E163" s="12" t="s">
        <v>339</v>
      </c>
      <c r="F163" s="10"/>
      <c r="G163" s="122">
        <f>G164</f>
        <v>9242</v>
      </c>
      <c r="H163" s="122"/>
    </row>
    <row r="164" spans="1:8" ht="25.5">
      <c r="A164" s="64" t="s">
        <v>300</v>
      </c>
      <c r="B164" s="22"/>
      <c r="C164" s="14" t="s">
        <v>78</v>
      </c>
      <c r="D164" s="14" t="s">
        <v>106</v>
      </c>
      <c r="E164" s="193" t="s">
        <v>620</v>
      </c>
      <c r="F164" s="10"/>
      <c r="G164" s="122">
        <f>G165+G167+G169</f>
        <v>9242</v>
      </c>
      <c r="H164" s="122"/>
    </row>
    <row r="165" spans="1:8" ht="63.75">
      <c r="A165" s="22" t="s">
        <v>50</v>
      </c>
      <c r="B165" s="22"/>
      <c r="C165" s="19" t="s">
        <v>78</v>
      </c>
      <c r="D165" s="14" t="s">
        <v>106</v>
      </c>
      <c r="E165" s="193" t="s">
        <v>620</v>
      </c>
      <c r="F165" s="14" t="s">
        <v>49</v>
      </c>
      <c r="G165" s="93">
        <f>G166</f>
        <v>5532</v>
      </c>
      <c r="H165" s="93"/>
    </row>
    <row r="166" spans="1:8" ht="25.5">
      <c r="A166" s="64" t="s">
        <v>33</v>
      </c>
      <c r="B166" s="194"/>
      <c r="C166" s="14" t="s">
        <v>78</v>
      </c>
      <c r="D166" s="14" t="s">
        <v>106</v>
      </c>
      <c r="E166" s="193" t="s">
        <v>620</v>
      </c>
      <c r="F166" s="14" t="s">
        <v>113</v>
      </c>
      <c r="G166" s="123">
        <v>5532</v>
      </c>
      <c r="H166" s="93"/>
    </row>
    <row r="167" spans="1:8" ht="25.5">
      <c r="A167" s="22" t="s">
        <v>727</v>
      </c>
      <c r="B167" s="22"/>
      <c r="C167" s="19" t="s">
        <v>78</v>
      </c>
      <c r="D167" s="14" t="s">
        <v>106</v>
      </c>
      <c r="E167" s="193" t="s">
        <v>620</v>
      </c>
      <c r="F167" s="14" t="s">
        <v>52</v>
      </c>
      <c r="G167" s="93">
        <f>G168</f>
        <v>3700</v>
      </c>
      <c r="H167" s="93"/>
    </row>
    <row r="168" spans="1:8" ht="38.25">
      <c r="A168" s="22" t="s">
        <v>55</v>
      </c>
      <c r="B168" s="22"/>
      <c r="C168" s="19" t="s">
        <v>78</v>
      </c>
      <c r="D168" s="14" t="s">
        <v>106</v>
      </c>
      <c r="E168" s="193" t="s">
        <v>620</v>
      </c>
      <c r="F168" s="14" t="s">
        <v>98</v>
      </c>
      <c r="G168" s="93">
        <f>3400+300</f>
        <v>3700</v>
      </c>
      <c r="H168" s="93"/>
    </row>
    <row r="169" spans="1:8" ht="12.75">
      <c r="A169" s="22" t="s">
        <v>56</v>
      </c>
      <c r="B169" s="22"/>
      <c r="C169" s="19" t="s">
        <v>78</v>
      </c>
      <c r="D169" s="14" t="s">
        <v>106</v>
      </c>
      <c r="E169" s="193" t="s">
        <v>620</v>
      </c>
      <c r="F169" s="14" t="s">
        <v>53</v>
      </c>
      <c r="G169" s="93">
        <f>G170</f>
        <v>10</v>
      </c>
      <c r="H169" s="93"/>
    </row>
    <row r="170" spans="1:8" ht="12.75">
      <c r="A170" s="22" t="s">
        <v>57</v>
      </c>
      <c r="B170" s="22"/>
      <c r="C170" s="19" t="s">
        <v>78</v>
      </c>
      <c r="D170" s="14" t="s">
        <v>106</v>
      </c>
      <c r="E170" s="193" t="s">
        <v>620</v>
      </c>
      <c r="F170" s="14" t="s">
        <v>54</v>
      </c>
      <c r="G170" s="93">
        <v>10</v>
      </c>
      <c r="H170" s="93"/>
    </row>
    <row r="171" spans="1:8" ht="63.75">
      <c r="A171" s="44" t="s">
        <v>176</v>
      </c>
      <c r="B171" s="7"/>
      <c r="C171" s="14" t="s">
        <v>78</v>
      </c>
      <c r="D171" s="14" t="s">
        <v>106</v>
      </c>
      <c r="E171" s="14" t="s">
        <v>440</v>
      </c>
      <c r="F171" s="14"/>
      <c r="G171" s="93">
        <f>G172+G180+G176</f>
        <v>4786</v>
      </c>
      <c r="H171" s="93"/>
    </row>
    <row r="172" spans="1:8" ht="38.25">
      <c r="A172" s="9" t="s">
        <v>520</v>
      </c>
      <c r="B172" s="48"/>
      <c r="C172" s="14" t="s">
        <v>78</v>
      </c>
      <c r="D172" s="14" t="s">
        <v>106</v>
      </c>
      <c r="E172" s="12" t="s">
        <v>441</v>
      </c>
      <c r="F172" s="12"/>
      <c r="G172" s="120">
        <f>G173</f>
        <v>1410</v>
      </c>
      <c r="H172" s="120"/>
    </row>
    <row r="173" spans="1:8" ht="38.25">
      <c r="A173" s="77" t="s">
        <v>528</v>
      </c>
      <c r="B173" s="48"/>
      <c r="C173" s="14" t="s">
        <v>78</v>
      </c>
      <c r="D173" s="14" t="s">
        <v>106</v>
      </c>
      <c r="E173" s="12" t="s">
        <v>530</v>
      </c>
      <c r="F173" s="12"/>
      <c r="G173" s="120">
        <f>G174</f>
        <v>1410</v>
      </c>
      <c r="H173" s="120"/>
    </row>
    <row r="174" spans="1:8" ht="25.5">
      <c r="A174" s="22" t="s">
        <v>727</v>
      </c>
      <c r="B174" s="48"/>
      <c r="C174" s="14" t="s">
        <v>78</v>
      </c>
      <c r="D174" s="14" t="s">
        <v>106</v>
      </c>
      <c r="E174" s="12" t="s">
        <v>530</v>
      </c>
      <c r="F174" s="12">
        <v>200</v>
      </c>
      <c r="G174" s="120">
        <f>G175</f>
        <v>1410</v>
      </c>
      <c r="H174" s="120"/>
    </row>
    <row r="175" spans="1:8" ht="38.25">
      <c r="A175" s="64" t="s">
        <v>55</v>
      </c>
      <c r="B175" s="48"/>
      <c r="C175" s="14" t="s">
        <v>78</v>
      </c>
      <c r="D175" s="14" t="s">
        <v>106</v>
      </c>
      <c r="E175" s="12" t="s">
        <v>530</v>
      </c>
      <c r="F175" s="12">
        <v>240</v>
      </c>
      <c r="G175" s="120">
        <f>560+500+350</f>
        <v>1410</v>
      </c>
      <c r="H175" s="120"/>
    </row>
    <row r="176" spans="1:8" ht="38.25">
      <c r="A176" s="64" t="s">
        <v>581</v>
      </c>
      <c r="B176" s="48"/>
      <c r="C176" s="14" t="s">
        <v>78</v>
      </c>
      <c r="D176" s="14" t="s">
        <v>106</v>
      </c>
      <c r="E176" s="12" t="s">
        <v>509</v>
      </c>
      <c r="F176" s="12"/>
      <c r="G176" s="120">
        <f>G177</f>
        <v>3126</v>
      </c>
      <c r="H176" s="120"/>
    </row>
    <row r="177" spans="1:8" ht="38.25">
      <c r="A177" s="77" t="s">
        <v>528</v>
      </c>
      <c r="B177" s="48"/>
      <c r="C177" s="14" t="s">
        <v>78</v>
      </c>
      <c r="D177" s="14" t="s">
        <v>106</v>
      </c>
      <c r="E177" s="12" t="s">
        <v>532</v>
      </c>
      <c r="F177" s="12"/>
      <c r="G177" s="120">
        <f>G178</f>
        <v>3126</v>
      </c>
      <c r="H177" s="120"/>
    </row>
    <row r="178" spans="1:8" ht="25.5">
      <c r="A178" s="22" t="s">
        <v>727</v>
      </c>
      <c r="B178" s="48"/>
      <c r="C178" s="14" t="s">
        <v>78</v>
      </c>
      <c r="D178" s="14" t="s">
        <v>106</v>
      </c>
      <c r="E178" s="12" t="s">
        <v>532</v>
      </c>
      <c r="F178" s="12">
        <v>200</v>
      </c>
      <c r="G178" s="120">
        <f>G179</f>
        <v>3126</v>
      </c>
      <c r="H178" s="120"/>
    </row>
    <row r="179" spans="1:8" ht="38.25">
      <c r="A179" s="64" t="s">
        <v>55</v>
      </c>
      <c r="B179" s="48"/>
      <c r="C179" s="14" t="s">
        <v>78</v>
      </c>
      <c r="D179" s="14" t="s">
        <v>106</v>
      </c>
      <c r="E179" s="12" t="s">
        <v>532</v>
      </c>
      <c r="F179" s="12">
        <v>240</v>
      </c>
      <c r="G179" s="120">
        <f>800+1853+200+273</f>
        <v>3126</v>
      </c>
      <c r="H179" s="120"/>
    </row>
    <row r="180" spans="1:8" ht="25.5">
      <c r="A180" s="64" t="s">
        <v>552</v>
      </c>
      <c r="B180" s="48"/>
      <c r="C180" s="14" t="s">
        <v>78</v>
      </c>
      <c r="D180" s="14" t="s">
        <v>106</v>
      </c>
      <c r="E180" s="12" t="s">
        <v>444</v>
      </c>
      <c r="F180" s="12"/>
      <c r="G180" s="120">
        <f>G181</f>
        <v>250</v>
      </c>
      <c r="H180" s="120"/>
    </row>
    <row r="181" spans="1:8" ht="38.25">
      <c r="A181" s="77" t="s">
        <v>528</v>
      </c>
      <c r="B181" s="48"/>
      <c r="C181" s="14" t="s">
        <v>78</v>
      </c>
      <c r="D181" s="14" t="s">
        <v>106</v>
      </c>
      <c r="E181" s="12" t="s">
        <v>580</v>
      </c>
      <c r="F181" s="12"/>
      <c r="G181" s="120">
        <f>G182</f>
        <v>250</v>
      </c>
      <c r="H181" s="120"/>
    </row>
    <row r="182" spans="1:8" ht="25.5">
      <c r="A182" s="22" t="s">
        <v>727</v>
      </c>
      <c r="B182" s="48"/>
      <c r="C182" s="14" t="s">
        <v>78</v>
      </c>
      <c r="D182" s="14" t="s">
        <v>106</v>
      </c>
      <c r="E182" s="12" t="s">
        <v>580</v>
      </c>
      <c r="F182" s="12">
        <v>200</v>
      </c>
      <c r="G182" s="120">
        <f>G183</f>
        <v>250</v>
      </c>
      <c r="H182" s="120"/>
    </row>
    <row r="183" spans="1:8" ht="38.25">
      <c r="A183" s="64" t="s">
        <v>55</v>
      </c>
      <c r="B183" s="48"/>
      <c r="C183" s="14" t="s">
        <v>78</v>
      </c>
      <c r="D183" s="14" t="s">
        <v>106</v>
      </c>
      <c r="E183" s="12" t="s">
        <v>580</v>
      </c>
      <c r="F183" s="12">
        <v>240</v>
      </c>
      <c r="G183" s="120">
        <v>250</v>
      </c>
      <c r="H183" s="120"/>
    </row>
    <row r="184" spans="1:8" ht="12.75">
      <c r="A184" s="7" t="s">
        <v>142</v>
      </c>
      <c r="B184" s="7"/>
      <c r="C184" s="14" t="s">
        <v>78</v>
      </c>
      <c r="D184" s="14" t="s">
        <v>106</v>
      </c>
      <c r="E184" s="14" t="s">
        <v>507</v>
      </c>
      <c r="F184" s="14"/>
      <c r="G184" s="93">
        <f>G185+G191+G188</f>
        <v>2778</v>
      </c>
      <c r="H184" s="93">
        <f>H185+H191+H188</f>
        <v>2645</v>
      </c>
    </row>
    <row r="185" spans="1:8" ht="25.5">
      <c r="A185" s="9" t="s">
        <v>107</v>
      </c>
      <c r="B185" s="9"/>
      <c r="C185" s="14" t="s">
        <v>78</v>
      </c>
      <c r="D185" s="14" t="s">
        <v>106</v>
      </c>
      <c r="E185" s="14" t="s">
        <v>508</v>
      </c>
      <c r="F185" s="14"/>
      <c r="G185" s="93">
        <f>G186</f>
        <v>133</v>
      </c>
      <c r="H185" s="93"/>
    </row>
    <row r="186" spans="1:8" ht="12.75">
      <c r="A186" s="22" t="s">
        <v>56</v>
      </c>
      <c r="B186" s="22"/>
      <c r="C186" s="14" t="s">
        <v>78</v>
      </c>
      <c r="D186" s="14" t="s">
        <v>106</v>
      </c>
      <c r="E186" s="14" t="s">
        <v>508</v>
      </c>
      <c r="F186" s="14" t="s">
        <v>53</v>
      </c>
      <c r="G186" s="93">
        <f>G187</f>
        <v>133</v>
      </c>
      <c r="H186" s="93"/>
    </row>
    <row r="187" spans="1:8" ht="12.75">
      <c r="A187" s="22" t="s">
        <v>57</v>
      </c>
      <c r="B187" s="22"/>
      <c r="C187" s="14" t="s">
        <v>78</v>
      </c>
      <c r="D187" s="14" t="s">
        <v>106</v>
      </c>
      <c r="E187" s="14" t="s">
        <v>508</v>
      </c>
      <c r="F187" s="14" t="s">
        <v>54</v>
      </c>
      <c r="G187" s="93">
        <f>120+13</f>
        <v>133</v>
      </c>
      <c r="H187" s="93"/>
    </row>
    <row r="188" spans="1:8" ht="38.25">
      <c r="A188" s="64" t="s">
        <v>677</v>
      </c>
      <c r="B188" s="46"/>
      <c r="C188" s="14" t="s">
        <v>78</v>
      </c>
      <c r="D188" s="14" t="s">
        <v>106</v>
      </c>
      <c r="E188" s="14" t="s">
        <v>678</v>
      </c>
      <c r="F188" s="14"/>
      <c r="G188" s="93">
        <f>G189</f>
        <v>84</v>
      </c>
      <c r="H188" s="93">
        <f>H189</f>
        <v>84</v>
      </c>
    </row>
    <row r="189" spans="1:8" ht="25.5">
      <c r="A189" s="22" t="s">
        <v>727</v>
      </c>
      <c r="B189" s="46"/>
      <c r="C189" s="14" t="s">
        <v>78</v>
      </c>
      <c r="D189" s="14" t="s">
        <v>106</v>
      </c>
      <c r="E189" s="14" t="s">
        <v>678</v>
      </c>
      <c r="F189" s="14" t="s">
        <v>52</v>
      </c>
      <c r="G189" s="93">
        <f>G190</f>
        <v>84</v>
      </c>
      <c r="H189" s="93">
        <f>H190</f>
        <v>84</v>
      </c>
    </row>
    <row r="190" spans="1:8" ht="38.25">
      <c r="A190" s="64" t="s">
        <v>55</v>
      </c>
      <c r="B190" s="46"/>
      <c r="C190" s="14" t="s">
        <v>78</v>
      </c>
      <c r="D190" s="14" t="s">
        <v>106</v>
      </c>
      <c r="E190" s="14" t="s">
        <v>678</v>
      </c>
      <c r="F190" s="14" t="s">
        <v>98</v>
      </c>
      <c r="G190" s="93">
        <v>84</v>
      </c>
      <c r="H190" s="93">
        <f>G190</f>
        <v>84</v>
      </c>
    </row>
    <row r="191" spans="1:8" ht="25.5">
      <c r="A191" s="22" t="s">
        <v>628</v>
      </c>
      <c r="B191" s="22"/>
      <c r="C191" s="14" t="s">
        <v>78</v>
      </c>
      <c r="D191" s="14" t="s">
        <v>106</v>
      </c>
      <c r="E191" s="14" t="s">
        <v>627</v>
      </c>
      <c r="F191" s="14"/>
      <c r="G191" s="93">
        <f>G192</f>
        <v>2561</v>
      </c>
      <c r="H191" s="93">
        <f>H192</f>
        <v>2561</v>
      </c>
    </row>
    <row r="192" spans="1:8" ht="25.5">
      <c r="A192" s="22" t="s">
        <v>727</v>
      </c>
      <c r="B192" s="48"/>
      <c r="C192" s="14" t="s">
        <v>78</v>
      </c>
      <c r="D192" s="14" t="s">
        <v>106</v>
      </c>
      <c r="E192" s="14" t="s">
        <v>627</v>
      </c>
      <c r="F192" s="14" t="s">
        <v>52</v>
      </c>
      <c r="G192" s="93">
        <f>G193</f>
        <v>2561</v>
      </c>
      <c r="H192" s="93">
        <f>H193</f>
        <v>2561</v>
      </c>
    </row>
    <row r="193" spans="1:8" ht="38.25">
      <c r="A193" s="64" t="s">
        <v>55</v>
      </c>
      <c r="B193" s="48"/>
      <c r="C193" s="14" t="s">
        <v>78</v>
      </c>
      <c r="D193" s="14" t="s">
        <v>106</v>
      </c>
      <c r="E193" s="14" t="s">
        <v>627</v>
      </c>
      <c r="F193" s="14" t="s">
        <v>98</v>
      </c>
      <c r="G193" s="93">
        <v>2561</v>
      </c>
      <c r="H193" s="93">
        <v>2561</v>
      </c>
    </row>
    <row r="194" spans="1:8" ht="12.75">
      <c r="A194" s="7" t="s">
        <v>108</v>
      </c>
      <c r="B194" s="7"/>
      <c r="C194" s="19" t="s">
        <v>72</v>
      </c>
      <c r="D194" s="19"/>
      <c r="E194" s="16"/>
      <c r="F194" s="19"/>
      <c r="G194" s="127">
        <f aca="true" t="shared" si="1" ref="G194:G200">G195</f>
        <v>2</v>
      </c>
      <c r="H194" s="127"/>
    </row>
    <row r="195" spans="1:8" ht="12.75">
      <c r="A195" s="7" t="s">
        <v>109</v>
      </c>
      <c r="B195" s="7"/>
      <c r="C195" s="19" t="s">
        <v>72</v>
      </c>
      <c r="D195" s="19" t="s">
        <v>75</v>
      </c>
      <c r="E195" s="16"/>
      <c r="F195" s="19"/>
      <c r="G195" s="127">
        <f t="shared" si="1"/>
        <v>2</v>
      </c>
      <c r="H195" s="127"/>
    </row>
    <row r="196" spans="1:8" ht="51">
      <c r="A196" s="7" t="s">
        <v>1</v>
      </c>
      <c r="B196" s="22"/>
      <c r="C196" s="19" t="s">
        <v>72</v>
      </c>
      <c r="D196" s="19" t="s">
        <v>75</v>
      </c>
      <c r="E196" s="16" t="s">
        <v>452</v>
      </c>
      <c r="F196" s="17"/>
      <c r="G196" s="127">
        <f t="shared" si="1"/>
        <v>2</v>
      </c>
      <c r="H196" s="127"/>
    </row>
    <row r="197" spans="1:8" ht="12.75">
      <c r="A197" s="22" t="s">
        <v>5</v>
      </c>
      <c r="B197" s="22"/>
      <c r="C197" s="19" t="s">
        <v>72</v>
      </c>
      <c r="D197" s="19" t="s">
        <v>75</v>
      </c>
      <c r="E197" s="16" t="s">
        <v>457</v>
      </c>
      <c r="F197" s="17"/>
      <c r="G197" s="127">
        <f t="shared" si="1"/>
        <v>2</v>
      </c>
      <c r="H197" s="127"/>
    </row>
    <row r="198" spans="1:8" ht="51">
      <c r="A198" s="22" t="s">
        <v>248</v>
      </c>
      <c r="B198" s="22"/>
      <c r="C198" s="19" t="s">
        <v>72</v>
      </c>
      <c r="D198" s="19" t="s">
        <v>75</v>
      </c>
      <c r="E198" s="16" t="s">
        <v>458</v>
      </c>
      <c r="F198" s="17"/>
      <c r="G198" s="127">
        <f t="shared" si="1"/>
        <v>2</v>
      </c>
      <c r="H198" s="127"/>
    </row>
    <row r="199" spans="1:8" ht="25.5">
      <c r="A199" s="22" t="s">
        <v>110</v>
      </c>
      <c r="B199" s="22"/>
      <c r="C199" s="19" t="s">
        <v>72</v>
      </c>
      <c r="D199" s="19" t="s">
        <v>75</v>
      </c>
      <c r="E199" s="16" t="s">
        <v>459</v>
      </c>
      <c r="F199" s="17"/>
      <c r="G199" s="127">
        <f t="shared" si="1"/>
        <v>2</v>
      </c>
      <c r="H199" s="127"/>
    </row>
    <row r="200" spans="1:8" ht="25.5">
      <c r="A200" s="22" t="s">
        <v>727</v>
      </c>
      <c r="B200" s="22"/>
      <c r="C200" s="19" t="s">
        <v>72</v>
      </c>
      <c r="D200" s="19" t="s">
        <v>75</v>
      </c>
      <c r="E200" s="16" t="s">
        <v>459</v>
      </c>
      <c r="F200" s="17" t="s">
        <v>52</v>
      </c>
      <c r="G200" s="127">
        <f t="shared" si="1"/>
        <v>2</v>
      </c>
      <c r="H200" s="127"/>
    </row>
    <row r="201" spans="1:8" ht="38.25">
      <c r="A201" s="22" t="s">
        <v>55</v>
      </c>
      <c r="B201" s="46"/>
      <c r="C201" s="19" t="s">
        <v>72</v>
      </c>
      <c r="D201" s="19" t="s">
        <v>75</v>
      </c>
      <c r="E201" s="16" t="s">
        <v>459</v>
      </c>
      <c r="F201" s="10">
        <v>240</v>
      </c>
      <c r="G201" s="122">
        <f>10-8</f>
        <v>2</v>
      </c>
      <c r="H201" s="122"/>
    </row>
    <row r="202" spans="1:8" ht="25.5">
      <c r="A202" s="7" t="s">
        <v>111</v>
      </c>
      <c r="B202" s="7"/>
      <c r="C202" s="19" t="s">
        <v>74</v>
      </c>
      <c r="D202" s="19"/>
      <c r="E202" s="16"/>
      <c r="F202" s="19"/>
      <c r="G202" s="127">
        <f>G203+G235</f>
        <v>8579</v>
      </c>
      <c r="H202" s="127"/>
    </row>
    <row r="203" spans="1:8" ht="38.25">
      <c r="A203" s="7" t="s">
        <v>112</v>
      </c>
      <c r="B203" s="7"/>
      <c r="C203" s="19" t="s">
        <v>74</v>
      </c>
      <c r="D203" s="19" t="s">
        <v>70</v>
      </c>
      <c r="E203" s="16"/>
      <c r="F203" s="19"/>
      <c r="G203" s="127">
        <f>G204</f>
        <v>8137</v>
      </c>
      <c r="H203" s="127"/>
    </row>
    <row r="204" spans="1:8" ht="63.75">
      <c r="A204" s="7" t="s">
        <v>12</v>
      </c>
      <c r="B204" s="7"/>
      <c r="C204" s="14" t="s">
        <v>74</v>
      </c>
      <c r="D204" s="14" t="s">
        <v>70</v>
      </c>
      <c r="E204" s="14" t="s">
        <v>481</v>
      </c>
      <c r="F204" s="14"/>
      <c r="G204" s="123">
        <f>G205+G217+G230</f>
        <v>8137</v>
      </c>
      <c r="H204" s="123"/>
    </row>
    <row r="205" spans="1:8" ht="51">
      <c r="A205" s="7" t="s">
        <v>13</v>
      </c>
      <c r="B205" s="7"/>
      <c r="C205" s="14" t="s">
        <v>74</v>
      </c>
      <c r="D205" s="14" t="s">
        <v>70</v>
      </c>
      <c r="E205" s="14" t="s">
        <v>485</v>
      </c>
      <c r="F205" s="14"/>
      <c r="G205" s="123">
        <f>G206+G213</f>
        <v>685</v>
      </c>
      <c r="H205" s="123"/>
    </row>
    <row r="206" spans="1:8" ht="63.75">
      <c r="A206" s="7" t="s">
        <v>543</v>
      </c>
      <c r="B206" s="22"/>
      <c r="C206" s="14" t="s">
        <v>74</v>
      </c>
      <c r="D206" s="14" t="s">
        <v>70</v>
      </c>
      <c r="E206" s="14" t="s">
        <v>483</v>
      </c>
      <c r="F206" s="14"/>
      <c r="G206" s="123">
        <f>G210+G207</f>
        <v>559</v>
      </c>
      <c r="H206" s="123"/>
    </row>
    <row r="207" spans="1:8" ht="38.25">
      <c r="A207" s="22" t="s">
        <v>491</v>
      </c>
      <c r="B207" s="22"/>
      <c r="C207" s="14" t="s">
        <v>74</v>
      </c>
      <c r="D207" s="14" t="s">
        <v>70</v>
      </c>
      <c r="E207" s="14" t="s">
        <v>490</v>
      </c>
      <c r="F207" s="14"/>
      <c r="G207" s="123">
        <f>G208</f>
        <v>250</v>
      </c>
      <c r="H207" s="123"/>
    </row>
    <row r="208" spans="1:8" ht="25.5">
      <c r="A208" s="22" t="s">
        <v>727</v>
      </c>
      <c r="B208" s="22"/>
      <c r="C208" s="14" t="s">
        <v>74</v>
      </c>
      <c r="D208" s="14" t="s">
        <v>70</v>
      </c>
      <c r="E208" s="14" t="s">
        <v>490</v>
      </c>
      <c r="F208" s="14" t="s">
        <v>52</v>
      </c>
      <c r="G208" s="123">
        <f>G209</f>
        <v>250</v>
      </c>
      <c r="H208" s="123"/>
    </row>
    <row r="209" spans="1:8" ht="38.25">
      <c r="A209" s="22" t="s">
        <v>55</v>
      </c>
      <c r="B209" s="22"/>
      <c r="C209" s="14" t="s">
        <v>74</v>
      </c>
      <c r="D209" s="14" t="s">
        <v>70</v>
      </c>
      <c r="E209" s="14" t="s">
        <v>490</v>
      </c>
      <c r="F209" s="14" t="s">
        <v>98</v>
      </c>
      <c r="G209" s="123">
        <v>250</v>
      </c>
      <c r="H209" s="123"/>
    </row>
    <row r="210" spans="1:8" ht="25.5">
      <c r="A210" s="22" t="s">
        <v>544</v>
      </c>
      <c r="B210" s="22"/>
      <c r="C210" s="14" t="s">
        <v>74</v>
      </c>
      <c r="D210" s="14" t="s">
        <v>70</v>
      </c>
      <c r="E210" s="14" t="s">
        <v>486</v>
      </c>
      <c r="F210" s="14"/>
      <c r="G210" s="123">
        <f>G211</f>
        <v>309</v>
      </c>
      <c r="H210" s="123"/>
    </row>
    <row r="211" spans="1:8" ht="25.5">
      <c r="A211" s="22" t="s">
        <v>727</v>
      </c>
      <c r="B211" s="22"/>
      <c r="C211" s="14" t="s">
        <v>74</v>
      </c>
      <c r="D211" s="14" t="s">
        <v>70</v>
      </c>
      <c r="E211" s="14" t="s">
        <v>486</v>
      </c>
      <c r="F211" s="14" t="s">
        <v>52</v>
      </c>
      <c r="G211" s="123">
        <f>G212</f>
        <v>309</v>
      </c>
      <c r="H211" s="123"/>
    </row>
    <row r="212" spans="1:8" ht="38.25">
      <c r="A212" s="22" t="s">
        <v>55</v>
      </c>
      <c r="B212" s="22"/>
      <c r="C212" s="14" t="s">
        <v>74</v>
      </c>
      <c r="D212" s="14" t="s">
        <v>70</v>
      </c>
      <c r="E212" s="14" t="s">
        <v>486</v>
      </c>
      <c r="F212" s="14" t="s">
        <v>98</v>
      </c>
      <c r="G212" s="123">
        <f>79+230</f>
        <v>309</v>
      </c>
      <c r="H212" s="123"/>
    </row>
    <row r="213" spans="1:8" ht="63.75">
      <c r="A213" s="7" t="s">
        <v>216</v>
      </c>
      <c r="B213" s="7"/>
      <c r="C213" s="14" t="s">
        <v>74</v>
      </c>
      <c r="D213" s="14" t="s">
        <v>70</v>
      </c>
      <c r="E213" s="14" t="s">
        <v>487</v>
      </c>
      <c r="F213" s="14"/>
      <c r="G213" s="123">
        <f>G214</f>
        <v>126</v>
      </c>
      <c r="H213" s="123"/>
    </row>
    <row r="214" spans="1:8" ht="25.5">
      <c r="A214" s="22" t="s">
        <v>489</v>
      </c>
      <c r="B214" s="22"/>
      <c r="C214" s="14" t="s">
        <v>74</v>
      </c>
      <c r="D214" s="14" t="s">
        <v>70</v>
      </c>
      <c r="E214" s="14" t="s">
        <v>488</v>
      </c>
      <c r="F214" s="14"/>
      <c r="G214" s="123">
        <f>G215</f>
        <v>126</v>
      </c>
      <c r="H214" s="123"/>
    </row>
    <row r="215" spans="1:8" ht="25.5">
      <c r="A215" s="22" t="s">
        <v>727</v>
      </c>
      <c r="B215" s="22"/>
      <c r="C215" s="14" t="s">
        <v>74</v>
      </c>
      <c r="D215" s="14" t="s">
        <v>70</v>
      </c>
      <c r="E215" s="14" t="s">
        <v>488</v>
      </c>
      <c r="F215" s="14" t="s">
        <v>52</v>
      </c>
      <c r="G215" s="123">
        <f>G216</f>
        <v>126</v>
      </c>
      <c r="H215" s="123"/>
    </row>
    <row r="216" spans="1:8" ht="38.25">
      <c r="A216" s="22" t="s">
        <v>55</v>
      </c>
      <c r="B216" s="22"/>
      <c r="C216" s="14" t="s">
        <v>74</v>
      </c>
      <c r="D216" s="14" t="s">
        <v>70</v>
      </c>
      <c r="E216" s="14" t="s">
        <v>488</v>
      </c>
      <c r="F216" s="14" t="s">
        <v>98</v>
      </c>
      <c r="G216" s="123">
        <v>126</v>
      </c>
      <c r="H216" s="123"/>
    </row>
    <row r="217" spans="1:8" ht="38.25">
      <c r="A217" s="22" t="s">
        <v>14</v>
      </c>
      <c r="B217" s="22"/>
      <c r="C217" s="14" t="s">
        <v>74</v>
      </c>
      <c r="D217" s="14" t="s">
        <v>70</v>
      </c>
      <c r="E217" s="14" t="s">
        <v>492</v>
      </c>
      <c r="F217" s="14"/>
      <c r="G217" s="123">
        <f>G218+G222</f>
        <v>6315</v>
      </c>
      <c r="H217" s="123"/>
    </row>
    <row r="218" spans="1:8" ht="51">
      <c r="A218" s="77" t="s">
        <v>525</v>
      </c>
      <c r="B218" s="22"/>
      <c r="C218" s="14" t="s">
        <v>74</v>
      </c>
      <c r="D218" s="14" t="s">
        <v>70</v>
      </c>
      <c r="E218" s="14" t="s">
        <v>493</v>
      </c>
      <c r="F218" s="14"/>
      <c r="G218" s="123">
        <f>G219</f>
        <v>874</v>
      </c>
      <c r="H218" s="123"/>
    </row>
    <row r="219" spans="1:8" ht="25.5">
      <c r="A219" s="22" t="s">
        <v>545</v>
      </c>
      <c r="B219" s="22"/>
      <c r="C219" s="14" t="s">
        <v>74</v>
      </c>
      <c r="D219" s="14" t="s">
        <v>70</v>
      </c>
      <c r="E219" s="14" t="s">
        <v>494</v>
      </c>
      <c r="F219" s="14"/>
      <c r="G219" s="123">
        <f>G220</f>
        <v>874</v>
      </c>
      <c r="H219" s="123"/>
    </row>
    <row r="220" spans="1:8" ht="25.5">
      <c r="A220" s="22" t="s">
        <v>727</v>
      </c>
      <c r="B220" s="22"/>
      <c r="C220" s="14" t="s">
        <v>74</v>
      </c>
      <c r="D220" s="14" t="s">
        <v>70</v>
      </c>
      <c r="E220" s="14" t="s">
        <v>494</v>
      </c>
      <c r="F220" s="14" t="s">
        <v>52</v>
      </c>
      <c r="G220" s="123">
        <f>G221</f>
        <v>874</v>
      </c>
      <c r="H220" s="123"/>
    </row>
    <row r="221" spans="1:8" ht="38.25">
      <c r="A221" s="22" t="s">
        <v>55</v>
      </c>
      <c r="B221" s="22"/>
      <c r="C221" s="14" t="s">
        <v>74</v>
      </c>
      <c r="D221" s="14" t="s">
        <v>70</v>
      </c>
      <c r="E221" s="14" t="s">
        <v>494</v>
      </c>
      <c r="F221" s="14" t="s">
        <v>98</v>
      </c>
      <c r="G221" s="123">
        <f>1105-231</f>
        <v>874</v>
      </c>
      <c r="H221" s="123"/>
    </row>
    <row r="222" spans="1:8" ht="51">
      <c r="A222" s="7" t="s">
        <v>249</v>
      </c>
      <c r="B222" s="7"/>
      <c r="C222" s="14" t="s">
        <v>74</v>
      </c>
      <c r="D222" s="14" t="s">
        <v>70</v>
      </c>
      <c r="E222" s="14" t="s">
        <v>569</v>
      </c>
      <c r="F222" s="14"/>
      <c r="G222" s="123">
        <f>G223</f>
        <v>5441</v>
      </c>
      <c r="H222" s="123"/>
    </row>
    <row r="223" spans="1:8" ht="25.5">
      <c r="A223" s="7" t="s">
        <v>300</v>
      </c>
      <c r="B223" s="7"/>
      <c r="C223" s="14" t="s">
        <v>74</v>
      </c>
      <c r="D223" s="14" t="s">
        <v>70</v>
      </c>
      <c r="E223" s="14" t="s">
        <v>495</v>
      </c>
      <c r="F223" s="14"/>
      <c r="G223" s="123">
        <f>G224+G226+G228</f>
        <v>5441</v>
      </c>
      <c r="H223" s="123"/>
    </row>
    <row r="224" spans="1:8" ht="63.75">
      <c r="A224" s="47" t="s">
        <v>50</v>
      </c>
      <c r="B224" s="23"/>
      <c r="C224" s="14" t="s">
        <v>74</v>
      </c>
      <c r="D224" s="14" t="s">
        <v>70</v>
      </c>
      <c r="E224" s="14" t="s">
        <v>495</v>
      </c>
      <c r="F224" s="14" t="s">
        <v>49</v>
      </c>
      <c r="G224" s="123">
        <f>G225</f>
        <v>5101</v>
      </c>
      <c r="H224" s="123"/>
    </row>
    <row r="225" spans="1:8" ht="25.5">
      <c r="A225" s="47" t="s">
        <v>33</v>
      </c>
      <c r="B225" s="23"/>
      <c r="C225" s="14" t="s">
        <v>74</v>
      </c>
      <c r="D225" s="14" t="s">
        <v>70</v>
      </c>
      <c r="E225" s="14" t="s">
        <v>495</v>
      </c>
      <c r="F225" s="14" t="s">
        <v>113</v>
      </c>
      <c r="G225" s="123">
        <f>4874+18+209</f>
        <v>5101</v>
      </c>
      <c r="H225" s="123"/>
    </row>
    <row r="226" spans="1:8" ht="25.5">
      <c r="A226" s="22" t="s">
        <v>727</v>
      </c>
      <c r="B226" s="23"/>
      <c r="C226" s="14" t="s">
        <v>74</v>
      </c>
      <c r="D226" s="14" t="s">
        <v>70</v>
      </c>
      <c r="E226" s="14" t="s">
        <v>495</v>
      </c>
      <c r="F226" s="14" t="s">
        <v>52</v>
      </c>
      <c r="G226" s="123">
        <f>G227</f>
        <v>337</v>
      </c>
      <c r="H226" s="123"/>
    </row>
    <row r="227" spans="1:8" ht="38.25">
      <c r="A227" s="47" t="s">
        <v>55</v>
      </c>
      <c r="B227" s="23"/>
      <c r="C227" s="14" t="s">
        <v>74</v>
      </c>
      <c r="D227" s="14" t="s">
        <v>70</v>
      </c>
      <c r="E227" s="14" t="s">
        <v>495</v>
      </c>
      <c r="F227" s="14" t="s">
        <v>98</v>
      </c>
      <c r="G227" s="123">
        <f>338-18+17</f>
        <v>337</v>
      </c>
      <c r="H227" s="123"/>
    </row>
    <row r="228" spans="1:8" ht="12.75">
      <c r="A228" s="22" t="s">
        <v>56</v>
      </c>
      <c r="B228" s="23"/>
      <c r="C228" s="14" t="s">
        <v>74</v>
      </c>
      <c r="D228" s="14" t="s">
        <v>70</v>
      </c>
      <c r="E228" s="14" t="s">
        <v>495</v>
      </c>
      <c r="F228" s="14" t="s">
        <v>53</v>
      </c>
      <c r="G228" s="123">
        <f>G229</f>
        <v>3</v>
      </c>
      <c r="H228" s="123"/>
    </row>
    <row r="229" spans="1:8" ht="12.75">
      <c r="A229" s="22" t="s">
        <v>57</v>
      </c>
      <c r="B229" s="23"/>
      <c r="C229" s="14" t="s">
        <v>74</v>
      </c>
      <c r="D229" s="14" t="s">
        <v>70</v>
      </c>
      <c r="E229" s="14" t="s">
        <v>495</v>
      </c>
      <c r="F229" s="14" t="s">
        <v>54</v>
      </c>
      <c r="G229" s="123">
        <v>3</v>
      </c>
      <c r="H229" s="123"/>
    </row>
    <row r="230" spans="1:8" ht="38.25">
      <c r="A230" s="47" t="s">
        <v>15</v>
      </c>
      <c r="B230" s="46"/>
      <c r="C230" s="14" t="s">
        <v>74</v>
      </c>
      <c r="D230" s="14" t="s">
        <v>70</v>
      </c>
      <c r="E230" s="14" t="s">
        <v>499</v>
      </c>
      <c r="F230" s="14"/>
      <c r="G230" s="123">
        <f>G231</f>
        <v>1137</v>
      </c>
      <c r="H230" s="123"/>
    </row>
    <row r="231" spans="1:8" ht="51">
      <c r="A231" s="47" t="s">
        <v>251</v>
      </c>
      <c r="B231" s="46"/>
      <c r="C231" s="14" t="s">
        <v>74</v>
      </c>
      <c r="D231" s="14" t="s">
        <v>70</v>
      </c>
      <c r="E231" s="14" t="s">
        <v>500</v>
      </c>
      <c r="F231" s="14"/>
      <c r="G231" s="123">
        <f>G232</f>
        <v>1137</v>
      </c>
      <c r="H231" s="123"/>
    </row>
    <row r="232" spans="1:8" ht="12.75">
      <c r="A232" s="47" t="s">
        <v>143</v>
      </c>
      <c r="B232" s="46"/>
      <c r="C232" s="14" t="s">
        <v>74</v>
      </c>
      <c r="D232" s="14" t="s">
        <v>70</v>
      </c>
      <c r="E232" s="14" t="s">
        <v>501</v>
      </c>
      <c r="F232" s="14"/>
      <c r="G232" s="123">
        <f>G233</f>
        <v>1137</v>
      </c>
      <c r="H232" s="123"/>
    </row>
    <row r="233" spans="1:8" ht="25.5">
      <c r="A233" s="22" t="s">
        <v>727</v>
      </c>
      <c r="B233" s="46"/>
      <c r="C233" s="14" t="s">
        <v>74</v>
      </c>
      <c r="D233" s="14" t="s">
        <v>70</v>
      </c>
      <c r="E233" s="14" t="s">
        <v>501</v>
      </c>
      <c r="F233" s="14" t="s">
        <v>52</v>
      </c>
      <c r="G233" s="123">
        <f>G234</f>
        <v>1137</v>
      </c>
      <c r="H233" s="123"/>
    </row>
    <row r="234" spans="1:8" ht="38.25">
      <c r="A234" s="47" t="s">
        <v>55</v>
      </c>
      <c r="B234" s="46"/>
      <c r="C234" s="14" t="s">
        <v>74</v>
      </c>
      <c r="D234" s="14" t="s">
        <v>70</v>
      </c>
      <c r="E234" s="14" t="s">
        <v>501</v>
      </c>
      <c r="F234" s="14" t="s">
        <v>98</v>
      </c>
      <c r="G234" s="123">
        <f>906+231</f>
        <v>1137</v>
      </c>
      <c r="H234" s="123"/>
    </row>
    <row r="235" spans="1:8" ht="25.5">
      <c r="A235" s="7" t="s">
        <v>114</v>
      </c>
      <c r="B235" s="7"/>
      <c r="C235" s="14" t="s">
        <v>74</v>
      </c>
      <c r="D235" s="14" t="s">
        <v>115</v>
      </c>
      <c r="E235" s="14"/>
      <c r="F235" s="14"/>
      <c r="G235" s="93">
        <f>G236+G246</f>
        <v>442</v>
      </c>
      <c r="H235" s="93"/>
    </row>
    <row r="236" spans="1:8" ht="51">
      <c r="A236" s="7" t="s">
        <v>1</v>
      </c>
      <c r="B236" s="13"/>
      <c r="C236" s="14" t="s">
        <v>74</v>
      </c>
      <c r="D236" s="14" t="s">
        <v>115</v>
      </c>
      <c r="E236" s="14" t="s">
        <v>452</v>
      </c>
      <c r="F236" s="14"/>
      <c r="G236" s="93">
        <f>G237</f>
        <v>422</v>
      </c>
      <c r="H236" s="93"/>
    </row>
    <row r="237" spans="1:8" ht="38.25">
      <c r="A237" s="7" t="s">
        <v>2</v>
      </c>
      <c r="B237" s="7"/>
      <c r="C237" s="14" t="s">
        <v>74</v>
      </c>
      <c r="D237" s="14" t="s">
        <v>115</v>
      </c>
      <c r="E237" s="14" t="s">
        <v>453</v>
      </c>
      <c r="F237" s="14"/>
      <c r="G237" s="93">
        <f>G238+G242</f>
        <v>422</v>
      </c>
      <c r="H237" s="93"/>
    </row>
    <row r="238" spans="1:8" ht="38.25">
      <c r="A238" s="7" t="s">
        <v>246</v>
      </c>
      <c r="B238" s="7"/>
      <c r="C238" s="14" t="s">
        <v>74</v>
      </c>
      <c r="D238" s="14" t="s">
        <v>115</v>
      </c>
      <c r="E238" s="14" t="s">
        <v>454</v>
      </c>
      <c r="F238" s="14"/>
      <c r="G238" s="93">
        <f>G239</f>
        <v>89</v>
      </c>
      <c r="H238" s="93"/>
    </row>
    <row r="239" spans="1:8" ht="38.25">
      <c r="A239" s="7" t="s">
        <v>3</v>
      </c>
      <c r="B239" s="7"/>
      <c r="C239" s="14" t="s">
        <v>74</v>
      </c>
      <c r="D239" s="14" t="s">
        <v>115</v>
      </c>
      <c r="E239" s="14" t="s">
        <v>455</v>
      </c>
      <c r="F239" s="14"/>
      <c r="G239" s="93">
        <f>G240</f>
        <v>89</v>
      </c>
      <c r="H239" s="93"/>
    </row>
    <row r="240" spans="1:8" ht="24.75" customHeight="1">
      <c r="A240" s="22" t="s">
        <v>727</v>
      </c>
      <c r="B240" s="7"/>
      <c r="C240" s="14" t="s">
        <v>74</v>
      </c>
      <c r="D240" s="14" t="s">
        <v>115</v>
      </c>
      <c r="E240" s="14" t="s">
        <v>455</v>
      </c>
      <c r="F240" s="14" t="s">
        <v>52</v>
      </c>
      <c r="G240" s="93">
        <f>G241</f>
        <v>89</v>
      </c>
      <c r="H240" s="93"/>
    </row>
    <row r="241" spans="1:8" ht="36" customHeight="1">
      <c r="A241" s="7" t="s">
        <v>55</v>
      </c>
      <c r="B241" s="7"/>
      <c r="C241" s="14" t="s">
        <v>74</v>
      </c>
      <c r="D241" s="14" t="s">
        <v>115</v>
      </c>
      <c r="E241" s="14" t="s">
        <v>455</v>
      </c>
      <c r="F241" s="14" t="s">
        <v>98</v>
      </c>
      <c r="G241" s="93">
        <v>89</v>
      </c>
      <c r="H241" s="93"/>
    </row>
    <row r="242" spans="1:8" ht="51">
      <c r="A242" s="7" t="s">
        <v>247</v>
      </c>
      <c r="B242" s="7"/>
      <c r="C242" s="14" t="s">
        <v>74</v>
      </c>
      <c r="D242" s="14" t="s">
        <v>115</v>
      </c>
      <c r="E242" s="14" t="s">
        <v>568</v>
      </c>
      <c r="F242" s="14"/>
      <c r="G242" s="93">
        <f>G243</f>
        <v>333</v>
      </c>
      <c r="H242" s="93"/>
    </row>
    <row r="243" spans="1:8" ht="25.5">
      <c r="A243" s="7" t="s">
        <v>4</v>
      </c>
      <c r="B243" s="7"/>
      <c r="C243" s="14" t="s">
        <v>74</v>
      </c>
      <c r="D243" s="14" t="s">
        <v>115</v>
      </c>
      <c r="E243" s="14" t="s">
        <v>456</v>
      </c>
      <c r="F243" s="14"/>
      <c r="G243" s="93">
        <f>G244</f>
        <v>333</v>
      </c>
      <c r="H243" s="93"/>
    </row>
    <row r="244" spans="1:8" ht="25.5" customHeight="1">
      <c r="A244" s="22" t="s">
        <v>727</v>
      </c>
      <c r="B244" s="7"/>
      <c r="C244" s="14" t="s">
        <v>74</v>
      </c>
      <c r="D244" s="14" t="s">
        <v>115</v>
      </c>
      <c r="E244" s="14" t="s">
        <v>456</v>
      </c>
      <c r="F244" s="14" t="s">
        <v>52</v>
      </c>
      <c r="G244" s="93">
        <f>G245</f>
        <v>333</v>
      </c>
      <c r="H244" s="93"/>
    </row>
    <row r="245" spans="1:8" ht="39" customHeight="1">
      <c r="A245" s="7" t="s">
        <v>55</v>
      </c>
      <c r="B245" s="7"/>
      <c r="C245" s="14" t="s">
        <v>74</v>
      </c>
      <c r="D245" s="14" t="s">
        <v>115</v>
      </c>
      <c r="E245" s="14" t="s">
        <v>456</v>
      </c>
      <c r="F245" s="14" t="s">
        <v>98</v>
      </c>
      <c r="G245" s="93">
        <f>545-212</f>
        <v>333</v>
      </c>
      <c r="H245" s="93"/>
    </row>
    <row r="246" spans="1:8" ht="54" customHeight="1">
      <c r="A246" s="7" t="s">
        <v>12</v>
      </c>
      <c r="B246" s="7"/>
      <c r="C246" s="14" t="s">
        <v>74</v>
      </c>
      <c r="D246" s="14" t="s">
        <v>115</v>
      </c>
      <c r="E246" s="14" t="s">
        <v>481</v>
      </c>
      <c r="F246" s="14"/>
      <c r="G246" s="93">
        <f>G247</f>
        <v>20</v>
      </c>
      <c r="H246" s="93"/>
    </row>
    <row r="247" spans="1:8" ht="38.25">
      <c r="A247" s="7" t="s">
        <v>180</v>
      </c>
      <c r="B247" s="7"/>
      <c r="C247" s="14" t="s">
        <v>74</v>
      </c>
      <c r="D247" s="14" t="s">
        <v>115</v>
      </c>
      <c r="E247" s="14" t="s">
        <v>496</v>
      </c>
      <c r="F247" s="14"/>
      <c r="G247" s="93">
        <f>G248</f>
        <v>20</v>
      </c>
      <c r="H247" s="93"/>
    </row>
    <row r="248" spans="1:8" ht="51">
      <c r="A248" s="7" t="s">
        <v>526</v>
      </c>
      <c r="B248" s="7"/>
      <c r="C248" s="14" t="s">
        <v>74</v>
      </c>
      <c r="D248" s="14" t="s">
        <v>115</v>
      </c>
      <c r="E248" s="14" t="s">
        <v>497</v>
      </c>
      <c r="F248" s="14"/>
      <c r="G248" s="93">
        <f>G249</f>
        <v>20</v>
      </c>
      <c r="H248" s="93"/>
    </row>
    <row r="249" spans="1:8" ht="25.5">
      <c r="A249" s="7" t="s">
        <v>181</v>
      </c>
      <c r="B249" s="7"/>
      <c r="C249" s="14" t="s">
        <v>74</v>
      </c>
      <c r="D249" s="14" t="s">
        <v>115</v>
      </c>
      <c r="E249" s="14" t="s">
        <v>498</v>
      </c>
      <c r="F249" s="14"/>
      <c r="G249" s="93">
        <f>G250</f>
        <v>20</v>
      </c>
      <c r="H249" s="93"/>
    </row>
    <row r="250" spans="1:8" ht="27" customHeight="1">
      <c r="A250" s="22" t="s">
        <v>727</v>
      </c>
      <c r="B250" s="7"/>
      <c r="C250" s="14" t="s">
        <v>74</v>
      </c>
      <c r="D250" s="14" t="s">
        <v>115</v>
      </c>
      <c r="E250" s="14" t="s">
        <v>498</v>
      </c>
      <c r="F250" s="14" t="s">
        <v>52</v>
      </c>
      <c r="G250" s="93">
        <f>G251</f>
        <v>20</v>
      </c>
      <c r="H250" s="93"/>
    </row>
    <row r="251" spans="1:8" ht="23.25" customHeight="1">
      <c r="A251" s="7" t="s">
        <v>55</v>
      </c>
      <c r="B251" s="7"/>
      <c r="C251" s="14" t="s">
        <v>74</v>
      </c>
      <c r="D251" s="14" t="s">
        <v>115</v>
      </c>
      <c r="E251" s="14" t="s">
        <v>498</v>
      </c>
      <c r="F251" s="14" t="s">
        <v>98</v>
      </c>
      <c r="G251" s="93">
        <v>20</v>
      </c>
      <c r="H251" s="93"/>
    </row>
    <row r="252" spans="1:8" ht="12.75">
      <c r="A252" s="7" t="s">
        <v>116</v>
      </c>
      <c r="B252" s="7"/>
      <c r="C252" s="14" t="s">
        <v>75</v>
      </c>
      <c r="D252" s="14"/>
      <c r="E252" s="14"/>
      <c r="F252" s="14"/>
      <c r="G252" s="123">
        <f>G253+G263+G315</f>
        <v>129458.2</v>
      </c>
      <c r="H252" s="123"/>
    </row>
    <row r="253" spans="1:8" ht="12.75">
      <c r="A253" s="7" t="s">
        <v>117</v>
      </c>
      <c r="B253" s="49"/>
      <c r="C253" s="14" t="s">
        <v>75</v>
      </c>
      <c r="D253" s="43" t="s">
        <v>73</v>
      </c>
      <c r="E253" s="16"/>
      <c r="F253" s="17"/>
      <c r="G253" s="127">
        <f>G254</f>
        <v>834</v>
      </c>
      <c r="H253" s="127"/>
    </row>
    <row r="254" spans="1:8" ht="51">
      <c r="A254" s="44" t="s">
        <v>168</v>
      </c>
      <c r="B254" s="42"/>
      <c r="C254" s="14" t="s">
        <v>75</v>
      </c>
      <c r="D254" s="43" t="s">
        <v>73</v>
      </c>
      <c r="E254" s="12" t="s">
        <v>343</v>
      </c>
      <c r="F254" s="10"/>
      <c r="G254" s="122">
        <f>G255</f>
        <v>834</v>
      </c>
      <c r="H254" s="122"/>
    </row>
    <row r="255" spans="1:8" ht="38.25">
      <c r="A255" s="44" t="s">
        <v>83</v>
      </c>
      <c r="B255" s="42"/>
      <c r="C255" s="14" t="s">
        <v>75</v>
      </c>
      <c r="D255" s="43" t="s">
        <v>73</v>
      </c>
      <c r="E255" s="10" t="s">
        <v>346</v>
      </c>
      <c r="F255" s="10"/>
      <c r="G255" s="122">
        <f>G256</f>
        <v>834</v>
      </c>
      <c r="H255" s="122"/>
    </row>
    <row r="256" spans="1:8" ht="38.25">
      <c r="A256" s="44" t="s">
        <v>542</v>
      </c>
      <c r="B256" s="44"/>
      <c r="C256" s="14" t="s">
        <v>75</v>
      </c>
      <c r="D256" s="43" t="s">
        <v>73</v>
      </c>
      <c r="E256" s="10" t="s">
        <v>541</v>
      </c>
      <c r="F256" s="10"/>
      <c r="G256" s="122">
        <f>G257+G260</f>
        <v>834</v>
      </c>
      <c r="H256" s="122"/>
    </row>
    <row r="257" spans="1:8" ht="76.5">
      <c r="A257" s="44" t="s">
        <v>219</v>
      </c>
      <c r="B257" s="44"/>
      <c r="C257" s="14" t="s">
        <v>75</v>
      </c>
      <c r="D257" s="43" t="s">
        <v>73</v>
      </c>
      <c r="E257" s="10" t="s">
        <v>347</v>
      </c>
      <c r="F257" s="10"/>
      <c r="G257" s="122">
        <f>G258</f>
        <v>255</v>
      </c>
      <c r="H257" s="122"/>
    </row>
    <row r="258" spans="1:8" ht="25.5">
      <c r="A258" s="22" t="s">
        <v>727</v>
      </c>
      <c r="B258" s="22"/>
      <c r="C258" s="14" t="s">
        <v>75</v>
      </c>
      <c r="D258" s="43" t="s">
        <v>73</v>
      </c>
      <c r="E258" s="10" t="s">
        <v>347</v>
      </c>
      <c r="F258" s="10">
        <v>200</v>
      </c>
      <c r="G258" s="122">
        <f>G259</f>
        <v>255</v>
      </c>
      <c r="H258" s="122"/>
    </row>
    <row r="259" spans="1:8" ht="38.25">
      <c r="A259" s="22" t="s">
        <v>55</v>
      </c>
      <c r="B259" s="22"/>
      <c r="C259" s="14" t="s">
        <v>75</v>
      </c>
      <c r="D259" s="43" t="s">
        <v>73</v>
      </c>
      <c r="E259" s="10" t="s">
        <v>347</v>
      </c>
      <c r="F259" s="10">
        <v>240</v>
      </c>
      <c r="G259" s="122">
        <v>255</v>
      </c>
      <c r="H259" s="122"/>
    </row>
    <row r="260" spans="1:8" ht="63.75">
      <c r="A260" s="7" t="s">
        <v>145</v>
      </c>
      <c r="B260" s="49"/>
      <c r="C260" s="14" t="s">
        <v>75</v>
      </c>
      <c r="D260" s="43" t="s">
        <v>73</v>
      </c>
      <c r="E260" s="16" t="s">
        <v>348</v>
      </c>
      <c r="F260" s="17"/>
      <c r="G260" s="127">
        <f>G261</f>
        <v>579</v>
      </c>
      <c r="H260" s="127"/>
    </row>
    <row r="261" spans="1:8" ht="25.5">
      <c r="A261" s="22" t="s">
        <v>727</v>
      </c>
      <c r="B261" s="22"/>
      <c r="C261" s="14" t="s">
        <v>75</v>
      </c>
      <c r="D261" s="43" t="s">
        <v>73</v>
      </c>
      <c r="E261" s="16" t="s">
        <v>348</v>
      </c>
      <c r="F261" s="17" t="s">
        <v>52</v>
      </c>
      <c r="G261" s="127">
        <f>G262</f>
        <v>579</v>
      </c>
      <c r="H261" s="127"/>
    </row>
    <row r="262" spans="1:8" ht="38.25">
      <c r="A262" s="22" t="s">
        <v>55</v>
      </c>
      <c r="B262" s="22"/>
      <c r="C262" s="14" t="s">
        <v>75</v>
      </c>
      <c r="D262" s="43" t="s">
        <v>73</v>
      </c>
      <c r="E262" s="16" t="s">
        <v>348</v>
      </c>
      <c r="F262" s="17" t="s">
        <v>98</v>
      </c>
      <c r="G262" s="127">
        <v>579</v>
      </c>
      <c r="H262" s="127"/>
    </row>
    <row r="263" spans="1:8" ht="12.75">
      <c r="A263" s="7" t="s">
        <v>118</v>
      </c>
      <c r="B263" s="7"/>
      <c r="C263" s="14" t="s">
        <v>75</v>
      </c>
      <c r="D263" s="14" t="s">
        <v>70</v>
      </c>
      <c r="E263" s="14"/>
      <c r="F263" s="14"/>
      <c r="G263" s="127">
        <f>G264</f>
        <v>117552.2</v>
      </c>
      <c r="H263" s="127"/>
    </row>
    <row r="264" spans="1:8" ht="39">
      <c r="A264" s="85" t="s">
        <v>158</v>
      </c>
      <c r="B264" s="85"/>
      <c r="C264" s="14" t="s">
        <v>75</v>
      </c>
      <c r="D264" s="14" t="s">
        <v>70</v>
      </c>
      <c r="E264" s="86" t="s">
        <v>258</v>
      </c>
      <c r="F264" s="87"/>
      <c r="G264" s="120">
        <f>G265+G296+G304</f>
        <v>117552.2</v>
      </c>
      <c r="H264" s="120"/>
    </row>
    <row r="265" spans="1:8" ht="15">
      <c r="A265" s="85" t="s">
        <v>159</v>
      </c>
      <c r="B265" s="85"/>
      <c r="C265" s="14" t="s">
        <v>75</v>
      </c>
      <c r="D265" s="14" t="s">
        <v>70</v>
      </c>
      <c r="E265" s="86" t="s">
        <v>259</v>
      </c>
      <c r="F265" s="87"/>
      <c r="G265" s="121">
        <f>G266+G273+G292</f>
        <v>69793.5</v>
      </c>
      <c r="H265" s="121"/>
    </row>
    <row r="266" spans="1:8" ht="39">
      <c r="A266" s="85" t="s">
        <v>197</v>
      </c>
      <c r="B266" s="85"/>
      <c r="C266" s="14" t="s">
        <v>75</v>
      </c>
      <c r="D266" s="14" t="s">
        <v>70</v>
      </c>
      <c r="E266" s="86" t="s">
        <v>260</v>
      </c>
      <c r="F266" s="88"/>
      <c r="G266" s="121">
        <f>G267+G270</f>
        <v>11301</v>
      </c>
      <c r="H266" s="121"/>
    </row>
    <row r="267" spans="1:8" ht="15">
      <c r="A267" s="85" t="s">
        <v>257</v>
      </c>
      <c r="B267" s="85"/>
      <c r="C267" s="14" t="s">
        <v>75</v>
      </c>
      <c r="D267" s="14" t="s">
        <v>70</v>
      </c>
      <c r="E267" s="86" t="s">
        <v>261</v>
      </c>
      <c r="F267" s="88"/>
      <c r="G267" s="121">
        <f>G268</f>
        <v>10825</v>
      </c>
      <c r="H267" s="121"/>
    </row>
    <row r="268" spans="1:8" ht="25.5">
      <c r="A268" s="22" t="s">
        <v>727</v>
      </c>
      <c r="B268" s="85"/>
      <c r="C268" s="14" t="s">
        <v>75</v>
      </c>
      <c r="D268" s="14" t="s">
        <v>70</v>
      </c>
      <c r="E268" s="86" t="s">
        <v>261</v>
      </c>
      <c r="F268" s="202" t="s">
        <v>52</v>
      </c>
      <c r="G268" s="121">
        <f>G269</f>
        <v>10825</v>
      </c>
      <c r="H268" s="121"/>
    </row>
    <row r="269" spans="1:8" ht="38.25">
      <c r="A269" s="85" t="s">
        <v>55</v>
      </c>
      <c r="B269" s="85"/>
      <c r="C269" s="14" t="s">
        <v>75</v>
      </c>
      <c r="D269" s="14" t="s">
        <v>70</v>
      </c>
      <c r="E269" s="86" t="s">
        <v>261</v>
      </c>
      <c r="F269" s="202" t="s">
        <v>98</v>
      </c>
      <c r="G269" s="121">
        <f>11032-207</f>
        <v>10825</v>
      </c>
      <c r="H269" s="121"/>
    </row>
    <row r="270" spans="1:8" ht="38.25">
      <c r="A270" s="22" t="s">
        <v>264</v>
      </c>
      <c r="B270" s="85"/>
      <c r="C270" s="14" t="s">
        <v>75</v>
      </c>
      <c r="D270" s="14" t="s">
        <v>70</v>
      </c>
      <c r="E270" s="86" t="s">
        <v>265</v>
      </c>
      <c r="F270" s="202"/>
      <c r="G270" s="121">
        <f>G271</f>
        <v>476</v>
      </c>
      <c r="H270" s="121"/>
    </row>
    <row r="271" spans="1:8" ht="25.5">
      <c r="A271" s="22" t="s">
        <v>727</v>
      </c>
      <c r="B271" s="85"/>
      <c r="C271" s="14" t="s">
        <v>75</v>
      </c>
      <c r="D271" s="14" t="s">
        <v>70</v>
      </c>
      <c r="E271" s="86" t="s">
        <v>265</v>
      </c>
      <c r="F271" s="202" t="s">
        <v>52</v>
      </c>
      <c r="G271" s="121">
        <f>G272</f>
        <v>476</v>
      </c>
      <c r="H271" s="121"/>
    </row>
    <row r="272" spans="1:8" ht="38.25">
      <c r="A272" s="85" t="s">
        <v>55</v>
      </c>
      <c r="B272" s="85"/>
      <c r="C272" s="14" t="s">
        <v>75</v>
      </c>
      <c r="D272" s="14" t="s">
        <v>70</v>
      </c>
      <c r="E272" s="86" t="s">
        <v>265</v>
      </c>
      <c r="F272" s="202" t="s">
        <v>98</v>
      </c>
      <c r="G272" s="121">
        <f>800-14-110-200</f>
        <v>476</v>
      </c>
      <c r="H272" s="121"/>
    </row>
    <row r="273" spans="1:8" ht="25.5">
      <c r="A273" s="85" t="s">
        <v>198</v>
      </c>
      <c r="B273" s="85"/>
      <c r="C273" s="14" t="s">
        <v>75</v>
      </c>
      <c r="D273" s="14" t="s">
        <v>70</v>
      </c>
      <c r="E273" s="86" t="s">
        <v>263</v>
      </c>
      <c r="F273" s="202"/>
      <c r="G273" s="121">
        <f>G274+G286+G283+G289+G277+G280</f>
        <v>48822</v>
      </c>
      <c r="H273" s="121"/>
    </row>
    <row r="274" spans="1:8" ht="12.75">
      <c r="A274" s="85" t="s">
        <v>257</v>
      </c>
      <c r="B274" s="85"/>
      <c r="C274" s="14" t="s">
        <v>75</v>
      </c>
      <c r="D274" s="14" t="s">
        <v>70</v>
      </c>
      <c r="E274" s="86" t="s">
        <v>262</v>
      </c>
      <c r="F274" s="202"/>
      <c r="G274" s="121">
        <f>G275</f>
        <v>9161.2</v>
      </c>
      <c r="H274" s="121"/>
    </row>
    <row r="275" spans="1:8" ht="25.5">
      <c r="A275" s="22" t="s">
        <v>727</v>
      </c>
      <c r="B275" s="85"/>
      <c r="C275" s="14" t="s">
        <v>75</v>
      </c>
      <c r="D275" s="14" t="s">
        <v>70</v>
      </c>
      <c r="E275" s="86" t="s">
        <v>262</v>
      </c>
      <c r="F275" s="202" t="s">
        <v>52</v>
      </c>
      <c r="G275" s="121">
        <f>G276</f>
        <v>9161.2</v>
      </c>
      <c r="H275" s="121"/>
    </row>
    <row r="276" spans="1:8" ht="38.25">
      <c r="A276" s="85" t="s">
        <v>55</v>
      </c>
      <c r="B276" s="85"/>
      <c r="C276" s="14" t="s">
        <v>75</v>
      </c>
      <c r="D276" s="14" t="s">
        <v>70</v>
      </c>
      <c r="E276" s="86" t="s">
        <v>262</v>
      </c>
      <c r="F276" s="202" t="s">
        <v>98</v>
      </c>
      <c r="G276" s="121">
        <f>26191-17544.8+7456-6941</f>
        <v>9161.2</v>
      </c>
      <c r="H276" s="121"/>
    </row>
    <row r="277" spans="1:8" ht="67.5" customHeight="1">
      <c r="A277" s="85" t="s">
        <v>679</v>
      </c>
      <c r="B277" s="85"/>
      <c r="C277" s="14" t="s">
        <v>75</v>
      </c>
      <c r="D277" s="14" t="s">
        <v>70</v>
      </c>
      <c r="E277" s="86" t="s">
        <v>680</v>
      </c>
      <c r="F277" s="202"/>
      <c r="G277" s="121">
        <f>G279</f>
        <v>13330</v>
      </c>
      <c r="H277" s="121"/>
    </row>
    <row r="278" spans="1:8" ht="25.5">
      <c r="A278" s="22" t="s">
        <v>727</v>
      </c>
      <c r="B278" s="85"/>
      <c r="C278" s="14" t="s">
        <v>75</v>
      </c>
      <c r="D278" s="14" t="s">
        <v>70</v>
      </c>
      <c r="E278" s="86" t="s">
        <v>680</v>
      </c>
      <c r="F278" s="202" t="s">
        <v>52</v>
      </c>
      <c r="G278" s="121">
        <f>G279</f>
        <v>13330</v>
      </c>
      <c r="H278" s="121"/>
    </row>
    <row r="279" spans="1:8" ht="38.25">
      <c r="A279" s="85" t="s">
        <v>55</v>
      </c>
      <c r="B279" s="85"/>
      <c r="C279" s="14" t="s">
        <v>75</v>
      </c>
      <c r="D279" s="14" t="s">
        <v>70</v>
      </c>
      <c r="E279" s="86" t="s">
        <v>680</v>
      </c>
      <c r="F279" s="202" t="s">
        <v>98</v>
      </c>
      <c r="G279" s="121">
        <v>13330</v>
      </c>
      <c r="H279" s="121"/>
    </row>
    <row r="280" spans="1:8" ht="38.25">
      <c r="A280" s="85" t="s">
        <v>682</v>
      </c>
      <c r="B280" s="85"/>
      <c r="C280" s="14" t="s">
        <v>75</v>
      </c>
      <c r="D280" s="14" t="s">
        <v>70</v>
      </c>
      <c r="E280" s="86" t="s">
        <v>681</v>
      </c>
      <c r="F280" s="202"/>
      <c r="G280" s="121">
        <f>G282</f>
        <v>1662</v>
      </c>
      <c r="H280" s="121"/>
    </row>
    <row r="281" spans="1:8" ht="25.5">
      <c r="A281" s="22" t="s">
        <v>727</v>
      </c>
      <c r="B281" s="85"/>
      <c r="C281" s="14" t="s">
        <v>75</v>
      </c>
      <c r="D281" s="14" t="s">
        <v>70</v>
      </c>
      <c r="E281" s="86" t="s">
        <v>681</v>
      </c>
      <c r="F281" s="202" t="s">
        <v>52</v>
      </c>
      <c r="G281" s="121">
        <f>G282</f>
        <v>1662</v>
      </c>
      <c r="H281" s="121"/>
    </row>
    <row r="282" spans="1:8" ht="38.25">
      <c r="A282" s="85" t="s">
        <v>55</v>
      </c>
      <c r="B282" s="85"/>
      <c r="C282" s="14" t="s">
        <v>75</v>
      </c>
      <c r="D282" s="14" t="s">
        <v>70</v>
      </c>
      <c r="E282" s="86" t="s">
        <v>681</v>
      </c>
      <c r="F282" s="202" t="s">
        <v>98</v>
      </c>
      <c r="G282" s="121">
        <v>1662</v>
      </c>
      <c r="H282" s="121"/>
    </row>
    <row r="283" spans="1:8" ht="27" customHeight="1">
      <c r="A283" s="85" t="s">
        <v>665</v>
      </c>
      <c r="B283" s="85"/>
      <c r="C283" s="14" t="s">
        <v>75</v>
      </c>
      <c r="D283" s="14" t="s">
        <v>70</v>
      </c>
      <c r="E283" s="86" t="s">
        <v>664</v>
      </c>
      <c r="F283" s="202"/>
      <c r="G283" s="121">
        <f>G284</f>
        <v>17544.8</v>
      </c>
      <c r="H283" s="121"/>
    </row>
    <row r="284" spans="1:8" ht="25.5">
      <c r="A284" s="22" t="s">
        <v>727</v>
      </c>
      <c r="B284" s="85"/>
      <c r="C284" s="14" t="s">
        <v>75</v>
      </c>
      <c r="D284" s="14" t="s">
        <v>70</v>
      </c>
      <c r="E284" s="86" t="s">
        <v>664</v>
      </c>
      <c r="F284" s="202" t="s">
        <v>52</v>
      </c>
      <c r="G284" s="121">
        <f>G285</f>
        <v>17544.8</v>
      </c>
      <c r="H284" s="121"/>
    </row>
    <row r="285" spans="1:8" ht="38.25">
      <c r="A285" s="85" t="s">
        <v>55</v>
      </c>
      <c r="B285" s="85"/>
      <c r="C285" s="14" t="s">
        <v>75</v>
      </c>
      <c r="D285" s="14" t="s">
        <v>70</v>
      </c>
      <c r="E285" s="86" t="s">
        <v>664</v>
      </c>
      <c r="F285" s="202" t="s">
        <v>98</v>
      </c>
      <c r="G285" s="121">
        <v>17544.8</v>
      </c>
      <c r="H285" s="121"/>
    </row>
    <row r="286" spans="1:8" ht="28.5" customHeight="1">
      <c r="A286" s="22" t="s">
        <v>670</v>
      </c>
      <c r="B286" s="11"/>
      <c r="C286" s="14" t="s">
        <v>75</v>
      </c>
      <c r="D286" s="14" t="s">
        <v>70</v>
      </c>
      <c r="E286" s="12" t="s">
        <v>683</v>
      </c>
      <c r="F286" s="50"/>
      <c r="G286" s="122">
        <f>G287</f>
        <v>7014</v>
      </c>
      <c r="H286" s="122"/>
    </row>
    <row r="287" spans="1:8" ht="25.5">
      <c r="A287" s="22" t="s">
        <v>727</v>
      </c>
      <c r="B287" s="11"/>
      <c r="C287" s="14" t="s">
        <v>75</v>
      </c>
      <c r="D287" s="14" t="s">
        <v>70</v>
      </c>
      <c r="E287" s="12" t="s">
        <v>683</v>
      </c>
      <c r="F287" s="50">
        <v>200</v>
      </c>
      <c r="G287" s="122">
        <f>G288</f>
        <v>7014</v>
      </c>
      <c r="H287" s="122"/>
    </row>
    <row r="288" spans="1:8" ht="38.25">
      <c r="A288" s="85" t="s">
        <v>55</v>
      </c>
      <c r="B288" s="11"/>
      <c r="C288" s="14" t="s">
        <v>75</v>
      </c>
      <c r="D288" s="14" t="s">
        <v>70</v>
      </c>
      <c r="E288" s="12" t="s">
        <v>683</v>
      </c>
      <c r="F288" s="50">
        <v>240</v>
      </c>
      <c r="G288" s="122">
        <f>7000+14</f>
        <v>7014</v>
      </c>
      <c r="H288" s="122"/>
    </row>
    <row r="289" spans="1:8" ht="38.25">
      <c r="A289" s="22" t="s">
        <v>264</v>
      </c>
      <c r="B289" s="11"/>
      <c r="C289" s="14" t="s">
        <v>75</v>
      </c>
      <c r="D289" s="14" t="s">
        <v>70</v>
      </c>
      <c r="E289" s="12" t="s">
        <v>675</v>
      </c>
      <c r="F289" s="50"/>
      <c r="G289" s="122">
        <f>G290</f>
        <v>110</v>
      </c>
      <c r="H289" s="122"/>
    </row>
    <row r="290" spans="1:8" ht="25.5">
      <c r="A290" s="22" t="s">
        <v>727</v>
      </c>
      <c r="B290" s="11"/>
      <c r="C290" s="14" t="s">
        <v>75</v>
      </c>
      <c r="D290" s="14" t="s">
        <v>70</v>
      </c>
      <c r="E290" s="12" t="s">
        <v>675</v>
      </c>
      <c r="F290" s="50">
        <v>200</v>
      </c>
      <c r="G290" s="122">
        <f>G291</f>
        <v>110</v>
      </c>
      <c r="H290" s="122"/>
    </row>
    <row r="291" spans="1:8" ht="38.25">
      <c r="A291" s="85" t="s">
        <v>55</v>
      </c>
      <c r="B291" s="11"/>
      <c r="C291" s="14" t="s">
        <v>75</v>
      </c>
      <c r="D291" s="14" t="s">
        <v>70</v>
      </c>
      <c r="E291" s="12" t="s">
        <v>675</v>
      </c>
      <c r="F291" s="50">
        <v>240</v>
      </c>
      <c r="G291" s="122">
        <v>110</v>
      </c>
      <c r="H291" s="122"/>
    </row>
    <row r="292" spans="1:8" ht="25.5">
      <c r="A292" s="85" t="s">
        <v>729</v>
      </c>
      <c r="B292" s="11"/>
      <c r="C292" s="14" t="s">
        <v>75</v>
      </c>
      <c r="D292" s="14" t="s">
        <v>70</v>
      </c>
      <c r="E292" s="12" t="s">
        <v>731</v>
      </c>
      <c r="F292" s="50"/>
      <c r="G292" s="122">
        <f>G293</f>
        <v>9670.5</v>
      </c>
      <c r="H292" s="122"/>
    </row>
    <row r="293" spans="1:8" ht="12.75">
      <c r="A293" s="85" t="s">
        <v>691</v>
      </c>
      <c r="B293" s="11"/>
      <c r="C293" s="14" t="s">
        <v>75</v>
      </c>
      <c r="D293" s="14" t="s">
        <v>70</v>
      </c>
      <c r="E293" s="12" t="s">
        <v>730</v>
      </c>
      <c r="F293" s="50"/>
      <c r="G293" s="122">
        <f>G294</f>
        <v>9670.5</v>
      </c>
      <c r="H293" s="122"/>
    </row>
    <row r="294" spans="1:8" ht="25.5">
      <c r="A294" s="22" t="s">
        <v>727</v>
      </c>
      <c r="B294" s="11"/>
      <c r="C294" s="14" t="s">
        <v>75</v>
      </c>
      <c r="D294" s="14" t="s">
        <v>70</v>
      </c>
      <c r="E294" s="12" t="s">
        <v>730</v>
      </c>
      <c r="F294" s="50">
        <v>200</v>
      </c>
      <c r="G294" s="122">
        <f>G295</f>
        <v>9670.5</v>
      </c>
      <c r="H294" s="122"/>
    </row>
    <row r="295" spans="1:8" ht="38.25">
      <c r="A295" s="85" t="s">
        <v>55</v>
      </c>
      <c r="B295" s="11"/>
      <c r="C295" s="14" t="s">
        <v>75</v>
      </c>
      <c r="D295" s="14" t="s">
        <v>70</v>
      </c>
      <c r="E295" s="12" t="s">
        <v>730</v>
      </c>
      <c r="F295" s="50">
        <v>240</v>
      </c>
      <c r="G295" s="122">
        <v>9670.5</v>
      </c>
      <c r="H295" s="122"/>
    </row>
    <row r="296" spans="1:8" ht="25.5">
      <c r="A296" s="64" t="s">
        <v>160</v>
      </c>
      <c r="B296" s="11"/>
      <c r="C296" s="14" t="s">
        <v>75</v>
      </c>
      <c r="D296" s="14" t="s">
        <v>70</v>
      </c>
      <c r="E296" s="12" t="s">
        <v>266</v>
      </c>
      <c r="F296" s="50"/>
      <c r="G296" s="122">
        <f>G297</f>
        <v>598</v>
      </c>
      <c r="H296" s="122"/>
    </row>
    <row r="297" spans="1:8" ht="38.25">
      <c r="A297" s="64" t="s">
        <v>250</v>
      </c>
      <c r="B297" s="11"/>
      <c r="C297" s="14" t="s">
        <v>75</v>
      </c>
      <c r="D297" s="14" t="s">
        <v>70</v>
      </c>
      <c r="E297" s="12" t="s">
        <v>574</v>
      </c>
      <c r="F297" s="50"/>
      <c r="G297" s="122">
        <f>G298+G301</f>
        <v>598</v>
      </c>
      <c r="H297" s="122"/>
    </row>
    <row r="298" spans="1:8" ht="12.75">
      <c r="A298" s="85" t="s">
        <v>257</v>
      </c>
      <c r="B298" s="11"/>
      <c r="C298" s="14" t="s">
        <v>75</v>
      </c>
      <c r="D298" s="14" t="s">
        <v>70</v>
      </c>
      <c r="E298" s="12" t="s">
        <v>267</v>
      </c>
      <c r="F298" s="50"/>
      <c r="G298" s="122">
        <f>G299</f>
        <v>398</v>
      </c>
      <c r="H298" s="122"/>
    </row>
    <row r="299" spans="1:8" ht="25.5">
      <c r="A299" s="22" t="s">
        <v>727</v>
      </c>
      <c r="B299" s="11"/>
      <c r="C299" s="14" t="s">
        <v>75</v>
      </c>
      <c r="D299" s="14" t="s">
        <v>70</v>
      </c>
      <c r="E299" s="12" t="s">
        <v>267</v>
      </c>
      <c r="F299" s="50">
        <v>200</v>
      </c>
      <c r="G299" s="122">
        <f>G300</f>
        <v>398</v>
      </c>
      <c r="H299" s="122"/>
    </row>
    <row r="300" spans="1:8" ht="38.25">
      <c r="A300" s="64" t="s">
        <v>55</v>
      </c>
      <c r="B300" s="11"/>
      <c r="C300" s="14" t="s">
        <v>75</v>
      </c>
      <c r="D300" s="14" t="s">
        <v>70</v>
      </c>
      <c r="E300" s="12" t="s">
        <v>267</v>
      </c>
      <c r="F300" s="50">
        <v>240</v>
      </c>
      <c r="G300" s="122">
        <f>102+89+207</f>
        <v>398</v>
      </c>
      <c r="H300" s="122"/>
    </row>
    <row r="301" spans="1:8" ht="38.25">
      <c r="A301" s="22" t="s">
        <v>264</v>
      </c>
      <c r="B301" s="11"/>
      <c r="C301" s="14" t="s">
        <v>75</v>
      </c>
      <c r="D301" s="14" t="s">
        <v>70</v>
      </c>
      <c r="E301" s="12" t="s">
        <v>759</v>
      </c>
      <c r="F301" s="50"/>
      <c r="G301" s="122">
        <f>G302</f>
        <v>200</v>
      </c>
      <c r="H301" s="122"/>
    </row>
    <row r="302" spans="1:8" ht="25.5">
      <c r="A302" s="22" t="s">
        <v>727</v>
      </c>
      <c r="B302" s="11"/>
      <c r="C302" s="14" t="s">
        <v>75</v>
      </c>
      <c r="D302" s="14" t="s">
        <v>70</v>
      </c>
      <c r="E302" s="12" t="s">
        <v>759</v>
      </c>
      <c r="F302" s="50">
        <v>200</v>
      </c>
      <c r="G302" s="122">
        <f>G303</f>
        <v>200</v>
      </c>
      <c r="H302" s="122"/>
    </row>
    <row r="303" spans="1:8" ht="38.25">
      <c r="A303" s="85" t="s">
        <v>55</v>
      </c>
      <c r="B303" s="11"/>
      <c r="C303" s="14" t="s">
        <v>75</v>
      </c>
      <c r="D303" s="14" t="s">
        <v>70</v>
      </c>
      <c r="E303" s="12" t="s">
        <v>759</v>
      </c>
      <c r="F303" s="50">
        <v>240</v>
      </c>
      <c r="G303" s="122">
        <v>200</v>
      </c>
      <c r="H303" s="122"/>
    </row>
    <row r="304" spans="1:8" ht="25.5">
      <c r="A304" s="64" t="s">
        <v>161</v>
      </c>
      <c r="B304" s="11"/>
      <c r="C304" s="14" t="s">
        <v>75</v>
      </c>
      <c r="D304" s="14" t="s">
        <v>70</v>
      </c>
      <c r="E304" s="12" t="s">
        <v>268</v>
      </c>
      <c r="F304" s="50"/>
      <c r="G304" s="122">
        <f>G305+G309+G312</f>
        <v>47160.7</v>
      </c>
      <c r="H304" s="122"/>
    </row>
    <row r="305" spans="1:8" ht="38.25">
      <c r="A305" s="89" t="s">
        <v>534</v>
      </c>
      <c r="B305" s="25"/>
      <c r="C305" s="14" t="s">
        <v>75</v>
      </c>
      <c r="D305" s="14" t="s">
        <v>70</v>
      </c>
      <c r="E305" s="12" t="s">
        <v>269</v>
      </c>
      <c r="F305" s="10"/>
      <c r="G305" s="122">
        <f>G306</f>
        <v>6162.2</v>
      </c>
      <c r="H305" s="122"/>
    </row>
    <row r="306" spans="1:8" ht="25.5">
      <c r="A306" s="89" t="s">
        <v>533</v>
      </c>
      <c r="B306" s="25"/>
      <c r="C306" s="14" t="s">
        <v>75</v>
      </c>
      <c r="D306" s="14" t="s">
        <v>70</v>
      </c>
      <c r="E306" s="12" t="s">
        <v>270</v>
      </c>
      <c r="F306" s="10"/>
      <c r="G306" s="122">
        <f>G307</f>
        <v>6162.2</v>
      </c>
      <c r="H306" s="122"/>
    </row>
    <row r="307" spans="1:8" ht="25.5">
      <c r="A307" s="155" t="s">
        <v>623</v>
      </c>
      <c r="B307" s="90"/>
      <c r="C307" s="14" t="s">
        <v>75</v>
      </c>
      <c r="D307" s="14" t="s">
        <v>70</v>
      </c>
      <c r="E307" s="12" t="s">
        <v>270</v>
      </c>
      <c r="F307" s="10">
        <v>400</v>
      </c>
      <c r="G307" s="122">
        <f>G308</f>
        <v>6162.2</v>
      </c>
      <c r="H307" s="122"/>
    </row>
    <row r="308" spans="1:8" ht="12.75">
      <c r="A308" s="64" t="s">
        <v>30</v>
      </c>
      <c r="B308" s="11"/>
      <c r="C308" s="14" t="s">
        <v>75</v>
      </c>
      <c r="D308" s="14" t="s">
        <v>70</v>
      </c>
      <c r="E308" s="12" t="s">
        <v>270</v>
      </c>
      <c r="F308" s="10">
        <v>410</v>
      </c>
      <c r="G308" s="122">
        <v>6162.2</v>
      </c>
      <c r="H308" s="122"/>
    </row>
    <row r="309" spans="1:8" ht="38.25">
      <c r="A309" s="64" t="s">
        <v>684</v>
      </c>
      <c r="B309" s="11"/>
      <c r="C309" s="14" t="s">
        <v>75</v>
      </c>
      <c r="D309" s="14" t="s">
        <v>70</v>
      </c>
      <c r="E309" s="12" t="s">
        <v>685</v>
      </c>
      <c r="F309" s="10"/>
      <c r="G309" s="122">
        <f>G310</f>
        <v>39465.2</v>
      </c>
      <c r="H309" s="122"/>
    </row>
    <row r="310" spans="1:8" ht="25.5">
      <c r="A310" s="155" t="s">
        <v>623</v>
      </c>
      <c r="B310" s="11"/>
      <c r="C310" s="14" t="s">
        <v>75</v>
      </c>
      <c r="D310" s="14" t="s">
        <v>70</v>
      </c>
      <c r="E310" s="12" t="s">
        <v>685</v>
      </c>
      <c r="F310" s="10">
        <v>400</v>
      </c>
      <c r="G310" s="122">
        <f>G311</f>
        <v>39465.2</v>
      </c>
      <c r="H310" s="122"/>
    </row>
    <row r="311" spans="1:8" ht="12.75">
      <c r="A311" s="64" t="s">
        <v>30</v>
      </c>
      <c r="B311" s="11"/>
      <c r="C311" s="14" t="s">
        <v>75</v>
      </c>
      <c r="D311" s="14" t="s">
        <v>70</v>
      </c>
      <c r="E311" s="12" t="s">
        <v>685</v>
      </c>
      <c r="F311" s="10">
        <v>410</v>
      </c>
      <c r="G311" s="122">
        <f>39465.7-0.5</f>
        <v>39465.2</v>
      </c>
      <c r="H311" s="122"/>
    </row>
    <row r="312" spans="1:8" ht="51">
      <c r="A312" s="64" t="s">
        <v>687</v>
      </c>
      <c r="B312" s="11"/>
      <c r="C312" s="14" t="s">
        <v>75</v>
      </c>
      <c r="D312" s="14" t="s">
        <v>70</v>
      </c>
      <c r="E312" s="12" t="s">
        <v>686</v>
      </c>
      <c r="F312" s="10"/>
      <c r="G312" s="122">
        <f>G313</f>
        <v>1533.3</v>
      </c>
      <c r="H312" s="122"/>
    </row>
    <row r="313" spans="1:8" ht="25.5">
      <c r="A313" s="155" t="s">
        <v>623</v>
      </c>
      <c r="B313" s="11"/>
      <c r="C313" s="14" t="s">
        <v>75</v>
      </c>
      <c r="D313" s="14" t="s">
        <v>70</v>
      </c>
      <c r="E313" s="12" t="s">
        <v>686</v>
      </c>
      <c r="F313" s="10">
        <v>400</v>
      </c>
      <c r="G313" s="122">
        <f>G314</f>
        <v>1533.3</v>
      </c>
      <c r="H313" s="122"/>
    </row>
    <row r="314" spans="1:8" ht="12.75">
      <c r="A314" s="64" t="s">
        <v>30</v>
      </c>
      <c r="B314" s="11"/>
      <c r="C314" s="14" t="s">
        <v>75</v>
      </c>
      <c r="D314" s="14" t="s">
        <v>70</v>
      </c>
      <c r="E314" s="12" t="s">
        <v>686</v>
      </c>
      <c r="F314" s="10">
        <v>410</v>
      </c>
      <c r="G314" s="122">
        <v>1533.3</v>
      </c>
      <c r="H314" s="122"/>
    </row>
    <row r="315" spans="1:8" ht="25.5">
      <c r="A315" s="7" t="s">
        <v>119</v>
      </c>
      <c r="B315" s="49"/>
      <c r="C315" s="14" t="s">
        <v>75</v>
      </c>
      <c r="D315" s="43" t="s">
        <v>69</v>
      </c>
      <c r="E315" s="16"/>
      <c r="F315" s="17"/>
      <c r="G315" s="127">
        <f>G322+G328+G316</f>
        <v>11072</v>
      </c>
      <c r="H315" s="127"/>
    </row>
    <row r="316" spans="1:8" ht="51">
      <c r="A316" s="7" t="s">
        <v>162</v>
      </c>
      <c r="B316" s="49"/>
      <c r="C316" s="14" t="s">
        <v>75</v>
      </c>
      <c r="D316" s="43" t="s">
        <v>69</v>
      </c>
      <c r="E316" s="16" t="s">
        <v>310</v>
      </c>
      <c r="F316" s="17"/>
      <c r="G316" s="127">
        <f>G317</f>
        <v>416</v>
      </c>
      <c r="H316" s="127"/>
    </row>
    <row r="317" spans="1:8" ht="51">
      <c r="A317" s="7" t="s">
        <v>178</v>
      </c>
      <c r="B317" s="49"/>
      <c r="C317" s="14" t="s">
        <v>75</v>
      </c>
      <c r="D317" s="43" t="s">
        <v>69</v>
      </c>
      <c r="E317" s="16" t="s">
        <v>325</v>
      </c>
      <c r="F317" s="17"/>
      <c r="G317" s="127">
        <f>G318</f>
        <v>416</v>
      </c>
      <c r="H317" s="127"/>
    </row>
    <row r="318" spans="1:8" ht="38.25">
      <c r="A318" s="77" t="s">
        <v>330</v>
      </c>
      <c r="B318" s="22"/>
      <c r="C318" s="14" t="s">
        <v>75</v>
      </c>
      <c r="D318" s="43" t="s">
        <v>69</v>
      </c>
      <c r="E318" s="12" t="s">
        <v>331</v>
      </c>
      <c r="F318" s="17"/>
      <c r="G318" s="127">
        <f>G319</f>
        <v>416</v>
      </c>
      <c r="H318" s="127"/>
    </row>
    <row r="319" spans="1:8" ht="25.5">
      <c r="A319" s="22" t="s">
        <v>300</v>
      </c>
      <c r="B319" s="22"/>
      <c r="C319" s="14" t="s">
        <v>75</v>
      </c>
      <c r="D319" s="19" t="s">
        <v>69</v>
      </c>
      <c r="E319" s="12" t="s">
        <v>335</v>
      </c>
      <c r="F319" s="17"/>
      <c r="G319" s="127">
        <f>G320</f>
        <v>416</v>
      </c>
      <c r="H319" s="127"/>
    </row>
    <row r="320" spans="1:8" ht="25.5">
      <c r="A320" s="22" t="s">
        <v>727</v>
      </c>
      <c r="B320" s="22"/>
      <c r="C320" s="14" t="s">
        <v>75</v>
      </c>
      <c r="D320" s="19" t="s">
        <v>69</v>
      </c>
      <c r="E320" s="12" t="s">
        <v>335</v>
      </c>
      <c r="F320" s="17" t="s">
        <v>52</v>
      </c>
      <c r="G320" s="127">
        <f>G321</f>
        <v>416</v>
      </c>
      <c r="H320" s="127"/>
    </row>
    <row r="321" spans="1:8" ht="38.25">
      <c r="A321" s="22" t="s">
        <v>55</v>
      </c>
      <c r="B321" s="22"/>
      <c r="C321" s="14" t="s">
        <v>75</v>
      </c>
      <c r="D321" s="19" t="s">
        <v>69</v>
      </c>
      <c r="E321" s="12" t="s">
        <v>335</v>
      </c>
      <c r="F321" s="17" t="s">
        <v>98</v>
      </c>
      <c r="G321" s="127">
        <v>416</v>
      </c>
      <c r="H321" s="127"/>
    </row>
    <row r="322" spans="1:8" ht="51">
      <c r="A322" s="44" t="s">
        <v>168</v>
      </c>
      <c r="B322" s="42"/>
      <c r="C322" s="14" t="s">
        <v>75</v>
      </c>
      <c r="D322" s="43" t="s">
        <v>69</v>
      </c>
      <c r="E322" s="12" t="s">
        <v>343</v>
      </c>
      <c r="F322" s="17"/>
      <c r="G322" s="127">
        <f>G323</f>
        <v>600</v>
      </c>
      <c r="H322" s="127"/>
    </row>
    <row r="323" spans="1:8" ht="38.25">
      <c r="A323" s="44" t="s">
        <v>82</v>
      </c>
      <c r="B323" s="42"/>
      <c r="C323" s="14" t="s">
        <v>75</v>
      </c>
      <c r="D323" s="43" t="s">
        <v>69</v>
      </c>
      <c r="E323" s="12" t="s">
        <v>344</v>
      </c>
      <c r="F323" s="10"/>
      <c r="G323" s="122">
        <f>G324</f>
        <v>600</v>
      </c>
      <c r="H323" s="122"/>
    </row>
    <row r="324" spans="1:8" ht="25.5">
      <c r="A324" s="44" t="s">
        <v>201</v>
      </c>
      <c r="B324" s="42"/>
      <c r="C324" s="14" t="s">
        <v>75</v>
      </c>
      <c r="D324" s="43" t="s">
        <v>69</v>
      </c>
      <c r="E324" s="10" t="s">
        <v>345</v>
      </c>
      <c r="F324" s="10"/>
      <c r="G324" s="122">
        <f>G325</f>
        <v>600</v>
      </c>
      <c r="H324" s="122"/>
    </row>
    <row r="325" spans="1:8" ht="63.75">
      <c r="A325" s="44" t="s">
        <v>217</v>
      </c>
      <c r="B325" s="42"/>
      <c r="C325" s="14" t="s">
        <v>75</v>
      </c>
      <c r="D325" s="43" t="s">
        <v>69</v>
      </c>
      <c r="E325" s="10" t="s">
        <v>760</v>
      </c>
      <c r="F325" s="10"/>
      <c r="G325" s="122">
        <f>G326</f>
        <v>600</v>
      </c>
      <c r="H325" s="122"/>
    </row>
    <row r="326" spans="1:8" ht="12.75">
      <c r="A326" s="47" t="s">
        <v>56</v>
      </c>
      <c r="B326" s="23"/>
      <c r="C326" s="14" t="s">
        <v>75</v>
      </c>
      <c r="D326" s="43" t="s">
        <v>69</v>
      </c>
      <c r="E326" s="10" t="s">
        <v>760</v>
      </c>
      <c r="F326" s="10">
        <v>800</v>
      </c>
      <c r="G326" s="122">
        <f>G327</f>
        <v>600</v>
      </c>
      <c r="H326" s="122"/>
    </row>
    <row r="327" spans="1:8" ht="57.75" customHeight="1">
      <c r="A327" s="47" t="s">
        <v>676</v>
      </c>
      <c r="B327" s="23"/>
      <c r="C327" s="14" t="s">
        <v>75</v>
      </c>
      <c r="D327" s="43" t="s">
        <v>69</v>
      </c>
      <c r="E327" s="10" t="s">
        <v>760</v>
      </c>
      <c r="F327" s="10">
        <v>810</v>
      </c>
      <c r="G327" s="122">
        <v>600</v>
      </c>
      <c r="H327" s="122"/>
    </row>
    <row r="328" spans="1:8" ht="63.75">
      <c r="A328" s="44" t="s">
        <v>176</v>
      </c>
      <c r="B328" s="44"/>
      <c r="C328" s="14" t="s">
        <v>75</v>
      </c>
      <c r="D328" s="43" t="s">
        <v>69</v>
      </c>
      <c r="E328" s="12" t="s">
        <v>440</v>
      </c>
      <c r="F328" s="12"/>
      <c r="G328" s="120">
        <f>G337+G333+G329</f>
        <v>10056</v>
      </c>
      <c r="H328" s="120"/>
    </row>
    <row r="329" spans="1:8" ht="25.5">
      <c r="A329" s="9" t="s">
        <v>253</v>
      </c>
      <c r="B329" s="46"/>
      <c r="C329" s="14" t="s">
        <v>75</v>
      </c>
      <c r="D329" s="14" t="s">
        <v>69</v>
      </c>
      <c r="E329" s="12" t="s">
        <v>442</v>
      </c>
      <c r="F329" s="12"/>
      <c r="G329" s="120">
        <f>G330</f>
        <v>525</v>
      </c>
      <c r="H329" s="120"/>
    </row>
    <row r="330" spans="1:8" ht="38.25">
      <c r="A330" s="163" t="s">
        <v>528</v>
      </c>
      <c r="B330" s="46"/>
      <c r="C330" s="14" t="s">
        <v>75</v>
      </c>
      <c r="D330" s="14" t="s">
        <v>69</v>
      </c>
      <c r="E330" s="12" t="s">
        <v>531</v>
      </c>
      <c r="F330" s="12"/>
      <c r="G330" s="120">
        <f>G331</f>
        <v>525</v>
      </c>
      <c r="H330" s="120"/>
    </row>
    <row r="331" spans="1:8" ht="25.5">
      <c r="A331" s="22" t="s">
        <v>727</v>
      </c>
      <c r="B331" s="46"/>
      <c r="C331" s="14" t="s">
        <v>75</v>
      </c>
      <c r="D331" s="14" t="s">
        <v>69</v>
      </c>
      <c r="E331" s="12" t="s">
        <v>531</v>
      </c>
      <c r="F331" s="12">
        <v>200</v>
      </c>
      <c r="G331" s="120">
        <f>G332</f>
        <v>525</v>
      </c>
      <c r="H331" s="120"/>
    </row>
    <row r="332" spans="1:8" ht="38.25">
      <c r="A332" s="47" t="s">
        <v>55</v>
      </c>
      <c r="B332" s="46"/>
      <c r="C332" s="14" t="s">
        <v>75</v>
      </c>
      <c r="D332" s="14" t="s">
        <v>69</v>
      </c>
      <c r="E332" s="12" t="s">
        <v>531</v>
      </c>
      <c r="F332" s="12">
        <v>240</v>
      </c>
      <c r="G332" s="120">
        <f>1365-500-140-200</f>
        <v>525</v>
      </c>
      <c r="H332" s="120"/>
    </row>
    <row r="333" spans="1:8" ht="25.5">
      <c r="A333" s="44" t="s">
        <v>209</v>
      </c>
      <c r="B333" s="46"/>
      <c r="C333" s="14" t="s">
        <v>75</v>
      </c>
      <c r="D333" s="14" t="s">
        <v>69</v>
      </c>
      <c r="E333" s="12" t="s">
        <v>443</v>
      </c>
      <c r="F333" s="12"/>
      <c r="G333" s="120">
        <f>G334</f>
        <v>2325</v>
      </c>
      <c r="H333" s="120"/>
    </row>
    <row r="334" spans="1:8" ht="38.25">
      <c r="A334" s="163" t="s">
        <v>528</v>
      </c>
      <c r="B334" s="46"/>
      <c r="C334" s="14" t="s">
        <v>75</v>
      </c>
      <c r="D334" s="14" t="s">
        <v>69</v>
      </c>
      <c r="E334" s="12" t="s">
        <v>529</v>
      </c>
      <c r="F334" s="12"/>
      <c r="G334" s="120">
        <f>G335</f>
        <v>2325</v>
      </c>
      <c r="H334" s="120"/>
    </row>
    <row r="335" spans="1:8" ht="25.5">
      <c r="A335" s="22" t="s">
        <v>727</v>
      </c>
      <c r="B335" s="46"/>
      <c r="C335" s="14" t="s">
        <v>75</v>
      </c>
      <c r="D335" s="14" t="s">
        <v>69</v>
      </c>
      <c r="E335" s="12" t="s">
        <v>529</v>
      </c>
      <c r="F335" s="12">
        <v>200</v>
      </c>
      <c r="G335" s="120">
        <f>G336</f>
        <v>2325</v>
      </c>
      <c r="H335" s="120"/>
    </row>
    <row r="336" spans="1:8" ht="38.25">
      <c r="A336" s="47" t="s">
        <v>55</v>
      </c>
      <c r="B336" s="46"/>
      <c r="C336" s="14" t="s">
        <v>75</v>
      </c>
      <c r="D336" s="14" t="s">
        <v>69</v>
      </c>
      <c r="E336" s="12" t="s">
        <v>529</v>
      </c>
      <c r="F336" s="12">
        <v>240</v>
      </c>
      <c r="G336" s="120">
        <f>3948-500-500-350-273</f>
        <v>2325</v>
      </c>
      <c r="H336" s="120"/>
    </row>
    <row r="337" spans="1:8" ht="38.25">
      <c r="A337" s="44" t="s">
        <v>521</v>
      </c>
      <c r="B337" s="44"/>
      <c r="C337" s="14" t="s">
        <v>75</v>
      </c>
      <c r="D337" s="43" t="s">
        <v>69</v>
      </c>
      <c r="E337" s="12" t="s">
        <v>582</v>
      </c>
      <c r="F337" s="12"/>
      <c r="G337" s="120">
        <f>G338</f>
        <v>7206</v>
      </c>
      <c r="H337" s="120"/>
    </row>
    <row r="338" spans="1:8" ht="25.5">
      <c r="A338" s="44" t="s">
        <v>300</v>
      </c>
      <c r="B338" s="44"/>
      <c r="C338" s="14" t="s">
        <v>75</v>
      </c>
      <c r="D338" s="43" t="s">
        <v>69</v>
      </c>
      <c r="E338" s="12" t="s">
        <v>583</v>
      </c>
      <c r="F338" s="12"/>
      <c r="G338" s="120">
        <f>G339+G341+G343</f>
        <v>7206</v>
      </c>
      <c r="H338" s="120"/>
    </row>
    <row r="339" spans="1:8" ht="63.75">
      <c r="A339" s="47" t="s">
        <v>50</v>
      </c>
      <c r="B339" s="23"/>
      <c r="C339" s="14" t="s">
        <v>75</v>
      </c>
      <c r="D339" s="43" t="s">
        <v>69</v>
      </c>
      <c r="E339" s="12" t="s">
        <v>583</v>
      </c>
      <c r="F339" s="12">
        <v>100</v>
      </c>
      <c r="G339" s="120">
        <f>G340</f>
        <v>5586</v>
      </c>
      <c r="H339" s="120"/>
    </row>
    <row r="340" spans="1:8" ht="25.5">
      <c r="A340" s="47" t="s">
        <v>33</v>
      </c>
      <c r="B340" s="23"/>
      <c r="C340" s="14" t="s">
        <v>75</v>
      </c>
      <c r="D340" s="43" t="s">
        <v>69</v>
      </c>
      <c r="E340" s="12" t="s">
        <v>583</v>
      </c>
      <c r="F340" s="12">
        <v>110</v>
      </c>
      <c r="G340" s="120">
        <v>5586</v>
      </c>
      <c r="H340" s="120"/>
    </row>
    <row r="341" spans="1:8" ht="25.5">
      <c r="A341" s="22" t="s">
        <v>727</v>
      </c>
      <c r="B341" s="23"/>
      <c r="C341" s="14" t="s">
        <v>75</v>
      </c>
      <c r="D341" s="43" t="s">
        <v>69</v>
      </c>
      <c r="E341" s="12" t="s">
        <v>583</v>
      </c>
      <c r="F341" s="12">
        <v>200</v>
      </c>
      <c r="G341" s="120">
        <f>G342</f>
        <v>1582</v>
      </c>
      <c r="H341" s="120"/>
    </row>
    <row r="342" spans="1:8" ht="38.25">
      <c r="A342" s="47" t="s">
        <v>55</v>
      </c>
      <c r="B342" s="23"/>
      <c r="C342" s="14" t="s">
        <v>75</v>
      </c>
      <c r="D342" s="14" t="s">
        <v>69</v>
      </c>
      <c r="E342" s="12" t="s">
        <v>583</v>
      </c>
      <c r="F342" s="12">
        <v>240</v>
      </c>
      <c r="G342" s="120">
        <v>1582</v>
      </c>
      <c r="H342" s="120"/>
    </row>
    <row r="343" spans="1:8" ht="12.75">
      <c r="A343" s="47" t="s">
        <v>56</v>
      </c>
      <c r="B343" s="23"/>
      <c r="C343" s="14" t="s">
        <v>75</v>
      </c>
      <c r="D343" s="14" t="s">
        <v>69</v>
      </c>
      <c r="E343" s="12" t="s">
        <v>583</v>
      </c>
      <c r="F343" s="12">
        <v>800</v>
      </c>
      <c r="G343" s="120">
        <f>G344</f>
        <v>38</v>
      </c>
      <c r="H343" s="120"/>
    </row>
    <row r="344" spans="1:8" ht="12.75">
      <c r="A344" s="47" t="s">
        <v>57</v>
      </c>
      <c r="B344" s="23"/>
      <c r="C344" s="14" t="s">
        <v>75</v>
      </c>
      <c r="D344" s="14" t="s">
        <v>69</v>
      </c>
      <c r="E344" s="12" t="s">
        <v>583</v>
      </c>
      <c r="F344" s="12">
        <v>850</v>
      </c>
      <c r="G344" s="120">
        <v>38</v>
      </c>
      <c r="H344" s="120"/>
    </row>
    <row r="345" spans="1:8" ht="12.75">
      <c r="A345" s="7" t="s">
        <v>120</v>
      </c>
      <c r="B345" s="7"/>
      <c r="C345" s="14" t="s">
        <v>77</v>
      </c>
      <c r="D345" s="14"/>
      <c r="E345" s="14"/>
      <c r="F345" s="14"/>
      <c r="G345" s="93">
        <f>G346+G377+G403</f>
        <v>238437.9</v>
      </c>
      <c r="H345" s="93"/>
    </row>
    <row r="346" spans="1:8" ht="12.75">
      <c r="A346" s="7" t="s">
        <v>17</v>
      </c>
      <c r="B346" s="7"/>
      <c r="C346" s="14" t="s">
        <v>77</v>
      </c>
      <c r="D346" s="14" t="s">
        <v>78</v>
      </c>
      <c r="E346" s="14"/>
      <c r="F346" s="14"/>
      <c r="G346" s="93">
        <f>G365+G347+G360</f>
        <v>39982.9</v>
      </c>
      <c r="H346" s="93"/>
    </row>
    <row r="347" spans="1:8" ht="51">
      <c r="A347" s="7" t="s">
        <v>173</v>
      </c>
      <c r="B347" s="7"/>
      <c r="C347" s="14" t="s">
        <v>77</v>
      </c>
      <c r="D347" s="14" t="s">
        <v>78</v>
      </c>
      <c r="E347" s="14" t="s">
        <v>419</v>
      </c>
      <c r="F347" s="14"/>
      <c r="G347" s="93">
        <f>G348</f>
        <v>29697.9</v>
      </c>
      <c r="H347" s="93"/>
    </row>
    <row r="348" spans="1:8" ht="51">
      <c r="A348" s="64" t="s">
        <v>203</v>
      </c>
      <c r="B348" s="7"/>
      <c r="C348" s="14" t="s">
        <v>77</v>
      </c>
      <c r="D348" s="14" t="s">
        <v>78</v>
      </c>
      <c r="E348" s="14" t="s">
        <v>425</v>
      </c>
      <c r="F348" s="14"/>
      <c r="G348" s="93">
        <f>G356+G349</f>
        <v>29697.9</v>
      </c>
      <c r="H348" s="93"/>
    </row>
    <row r="349" spans="1:8" ht="25.5">
      <c r="A349" s="64" t="s">
        <v>205</v>
      </c>
      <c r="B349" s="92"/>
      <c r="C349" s="14" t="s">
        <v>77</v>
      </c>
      <c r="D349" s="14" t="s">
        <v>78</v>
      </c>
      <c r="E349" s="14" t="s">
        <v>426</v>
      </c>
      <c r="F349" s="14"/>
      <c r="G349" s="93">
        <f>G350+G353</f>
        <v>29397.9</v>
      </c>
      <c r="H349" s="93"/>
    </row>
    <row r="350" spans="1:8" ht="63.75">
      <c r="A350" s="200" t="s">
        <v>629</v>
      </c>
      <c r="B350" s="216"/>
      <c r="C350" s="14" t="s">
        <v>77</v>
      </c>
      <c r="D350" s="14" t="s">
        <v>78</v>
      </c>
      <c r="E350" s="164" t="s">
        <v>630</v>
      </c>
      <c r="F350" s="166"/>
      <c r="G350" s="169">
        <f>G351</f>
        <v>18898.9</v>
      </c>
      <c r="H350" s="169"/>
    </row>
    <row r="351" spans="1:8" ht="38.25">
      <c r="A351" s="155" t="s">
        <v>29</v>
      </c>
      <c r="B351" s="94"/>
      <c r="C351" s="14" t="s">
        <v>77</v>
      </c>
      <c r="D351" s="14" t="s">
        <v>78</v>
      </c>
      <c r="E351" s="164" t="s">
        <v>630</v>
      </c>
      <c r="F351" s="167">
        <v>400</v>
      </c>
      <c r="G351" s="170">
        <f>G352</f>
        <v>18898.9</v>
      </c>
      <c r="H351" s="170"/>
    </row>
    <row r="352" spans="1:8" ht="12.75">
      <c r="A352" s="154" t="s">
        <v>30</v>
      </c>
      <c r="B352" s="207"/>
      <c r="C352" s="14" t="s">
        <v>77</v>
      </c>
      <c r="D352" s="14" t="s">
        <v>78</v>
      </c>
      <c r="E352" s="164" t="s">
        <v>630</v>
      </c>
      <c r="F352" s="167">
        <v>410</v>
      </c>
      <c r="G352" s="171">
        <v>18898.9</v>
      </c>
      <c r="H352" s="171"/>
    </row>
    <row r="353" spans="1:8" ht="63.75">
      <c r="A353" s="200" t="s">
        <v>629</v>
      </c>
      <c r="B353" s="209"/>
      <c r="C353" s="14" t="s">
        <v>77</v>
      </c>
      <c r="D353" s="14" t="s">
        <v>78</v>
      </c>
      <c r="E353" s="165" t="s">
        <v>688</v>
      </c>
      <c r="F353" s="168"/>
      <c r="G353" s="172">
        <f>G354</f>
        <v>10499</v>
      </c>
      <c r="H353" s="172"/>
    </row>
    <row r="354" spans="1:8" ht="38.25">
      <c r="A354" s="155" t="s">
        <v>29</v>
      </c>
      <c r="B354" s="209"/>
      <c r="C354" s="14" t="s">
        <v>77</v>
      </c>
      <c r="D354" s="14" t="s">
        <v>78</v>
      </c>
      <c r="E354" s="165" t="s">
        <v>688</v>
      </c>
      <c r="F354" s="168">
        <v>400</v>
      </c>
      <c r="G354" s="172">
        <f>G355</f>
        <v>10499</v>
      </c>
      <c r="H354" s="172"/>
    </row>
    <row r="355" spans="1:8" ht="12.75">
      <c r="A355" s="208" t="s">
        <v>30</v>
      </c>
      <c r="B355" s="95"/>
      <c r="C355" s="14" t="s">
        <v>77</v>
      </c>
      <c r="D355" s="14" t="s">
        <v>78</v>
      </c>
      <c r="E355" s="165" t="s">
        <v>688</v>
      </c>
      <c r="F355" s="168">
        <v>410</v>
      </c>
      <c r="G355" s="172">
        <v>10499</v>
      </c>
      <c r="H355" s="172"/>
    </row>
    <row r="356" spans="1:8" ht="51">
      <c r="A356" s="7" t="s">
        <v>204</v>
      </c>
      <c r="B356" s="7"/>
      <c r="C356" s="14" t="s">
        <v>77</v>
      </c>
      <c r="D356" s="14" t="s">
        <v>78</v>
      </c>
      <c r="E356" s="14" t="s">
        <v>428</v>
      </c>
      <c r="F356" s="14"/>
      <c r="G356" s="93">
        <f>G357</f>
        <v>300</v>
      </c>
      <c r="H356" s="93"/>
    </row>
    <row r="357" spans="1:8" ht="12.75">
      <c r="A357" s="7" t="s">
        <v>427</v>
      </c>
      <c r="B357" s="7"/>
      <c r="C357" s="14" t="s">
        <v>77</v>
      </c>
      <c r="D357" s="14" t="s">
        <v>78</v>
      </c>
      <c r="E357" s="14" t="s">
        <v>429</v>
      </c>
      <c r="F357" s="14"/>
      <c r="G357" s="93">
        <f>G358</f>
        <v>300</v>
      </c>
      <c r="H357" s="93"/>
    </row>
    <row r="358" spans="1:8" ht="25.5">
      <c r="A358" s="22" t="s">
        <v>727</v>
      </c>
      <c r="B358" s="7"/>
      <c r="C358" s="14" t="s">
        <v>77</v>
      </c>
      <c r="D358" s="14" t="s">
        <v>78</v>
      </c>
      <c r="E358" s="14" t="s">
        <v>429</v>
      </c>
      <c r="F358" s="14" t="s">
        <v>52</v>
      </c>
      <c r="G358" s="93">
        <f>G359</f>
        <v>300</v>
      </c>
      <c r="H358" s="93"/>
    </row>
    <row r="359" spans="1:8" ht="38.25">
      <c r="A359" s="64" t="s">
        <v>55</v>
      </c>
      <c r="B359" s="7"/>
      <c r="C359" s="14" t="s">
        <v>77</v>
      </c>
      <c r="D359" s="14" t="s">
        <v>78</v>
      </c>
      <c r="E359" s="14" t="s">
        <v>429</v>
      </c>
      <c r="F359" s="14" t="s">
        <v>98</v>
      </c>
      <c r="G359" s="93">
        <v>300</v>
      </c>
      <c r="H359" s="93"/>
    </row>
    <row r="360" spans="1:8" ht="63.75">
      <c r="A360" s="44" t="s">
        <v>547</v>
      </c>
      <c r="B360" s="46"/>
      <c r="C360" s="14" t="s">
        <v>77</v>
      </c>
      <c r="D360" s="14" t="s">
        <v>78</v>
      </c>
      <c r="E360" s="10" t="s">
        <v>438</v>
      </c>
      <c r="F360" s="12"/>
      <c r="G360" s="120">
        <f>G361</f>
        <v>450</v>
      </c>
      <c r="H360" s="93"/>
    </row>
    <row r="361" spans="1:8" ht="25.5">
      <c r="A361" s="44" t="s">
        <v>208</v>
      </c>
      <c r="B361" s="46"/>
      <c r="C361" s="14" t="s">
        <v>77</v>
      </c>
      <c r="D361" s="14" t="s">
        <v>78</v>
      </c>
      <c r="E361" s="12" t="s">
        <v>439</v>
      </c>
      <c r="F361" s="12"/>
      <c r="G361" s="120">
        <f>G362</f>
        <v>450</v>
      </c>
      <c r="H361" s="93"/>
    </row>
    <row r="362" spans="1:8" ht="25.5">
      <c r="A362" s="192" t="s">
        <v>632</v>
      </c>
      <c r="B362" s="46"/>
      <c r="C362" s="14" t="s">
        <v>77</v>
      </c>
      <c r="D362" s="14" t="s">
        <v>78</v>
      </c>
      <c r="E362" s="12" t="s">
        <v>631</v>
      </c>
      <c r="F362" s="12"/>
      <c r="G362" s="120">
        <f>G363</f>
        <v>450</v>
      </c>
      <c r="H362" s="93"/>
    </row>
    <row r="363" spans="1:8" ht="25.5">
      <c r="A363" s="22" t="s">
        <v>727</v>
      </c>
      <c r="B363" s="46"/>
      <c r="C363" s="14" t="s">
        <v>77</v>
      </c>
      <c r="D363" s="14" t="s">
        <v>78</v>
      </c>
      <c r="E363" s="12" t="s">
        <v>631</v>
      </c>
      <c r="F363" s="12">
        <v>200</v>
      </c>
      <c r="G363" s="120">
        <f>G364</f>
        <v>450</v>
      </c>
      <c r="H363" s="93"/>
    </row>
    <row r="364" spans="1:8" ht="38.25">
      <c r="A364" s="64" t="s">
        <v>55</v>
      </c>
      <c r="B364" s="46"/>
      <c r="C364" s="14" t="s">
        <v>77</v>
      </c>
      <c r="D364" s="14" t="s">
        <v>78</v>
      </c>
      <c r="E364" s="12" t="s">
        <v>631</v>
      </c>
      <c r="F364" s="12">
        <v>240</v>
      </c>
      <c r="G364" s="120">
        <v>450</v>
      </c>
      <c r="H364" s="93"/>
    </row>
    <row r="365" spans="1:8" ht="51">
      <c r="A365" s="44" t="s">
        <v>535</v>
      </c>
      <c r="B365" s="7"/>
      <c r="C365" s="14" t="s">
        <v>77</v>
      </c>
      <c r="D365" s="14" t="s">
        <v>78</v>
      </c>
      <c r="E365" s="14" t="s">
        <v>463</v>
      </c>
      <c r="F365" s="14"/>
      <c r="G365" s="93">
        <f>G366</f>
        <v>9835</v>
      </c>
      <c r="H365" s="93"/>
    </row>
    <row r="366" spans="1:8" ht="25.5">
      <c r="A366" s="7" t="s">
        <v>16</v>
      </c>
      <c r="B366" s="7"/>
      <c r="C366" s="14" t="s">
        <v>77</v>
      </c>
      <c r="D366" s="14" t="s">
        <v>78</v>
      </c>
      <c r="E366" s="14" t="s">
        <v>468</v>
      </c>
      <c r="F366" s="14"/>
      <c r="G366" s="93">
        <f>G367</f>
        <v>9835</v>
      </c>
      <c r="H366" s="93"/>
    </row>
    <row r="367" spans="1:8" ht="25.5">
      <c r="A367" s="7" t="s">
        <v>594</v>
      </c>
      <c r="B367" s="7"/>
      <c r="C367" s="14" t="s">
        <v>77</v>
      </c>
      <c r="D367" s="14" t="s">
        <v>78</v>
      </c>
      <c r="E367" s="14" t="s">
        <v>469</v>
      </c>
      <c r="F367" s="14"/>
      <c r="G367" s="93">
        <f>G371+G368+G374</f>
        <v>9835</v>
      </c>
      <c r="H367" s="93"/>
    </row>
    <row r="368" spans="1:8" ht="12.75">
      <c r="A368" s="64" t="s">
        <v>186</v>
      </c>
      <c r="B368" s="7"/>
      <c r="C368" s="14" t="s">
        <v>77</v>
      </c>
      <c r="D368" s="14" t="s">
        <v>78</v>
      </c>
      <c r="E368" s="14" t="s">
        <v>470</v>
      </c>
      <c r="F368" s="14"/>
      <c r="G368" s="93">
        <f>G369</f>
        <v>190</v>
      </c>
      <c r="H368" s="93"/>
    </row>
    <row r="369" spans="1:8" ht="25.5">
      <c r="A369" s="22" t="s">
        <v>727</v>
      </c>
      <c r="B369" s="7"/>
      <c r="C369" s="14" t="s">
        <v>77</v>
      </c>
      <c r="D369" s="14" t="s">
        <v>78</v>
      </c>
      <c r="E369" s="14" t="s">
        <v>470</v>
      </c>
      <c r="F369" s="14" t="s">
        <v>52</v>
      </c>
      <c r="G369" s="93">
        <f>G370</f>
        <v>190</v>
      </c>
      <c r="H369" s="93"/>
    </row>
    <row r="370" spans="1:8" ht="38.25">
      <c r="A370" s="64" t="s">
        <v>55</v>
      </c>
      <c r="B370" s="7"/>
      <c r="C370" s="14" t="s">
        <v>77</v>
      </c>
      <c r="D370" s="14" t="s">
        <v>78</v>
      </c>
      <c r="E370" s="14" t="s">
        <v>470</v>
      </c>
      <c r="F370" s="14" t="s">
        <v>98</v>
      </c>
      <c r="G370" s="93">
        <v>190</v>
      </c>
      <c r="H370" s="93"/>
    </row>
    <row r="371" spans="1:8" ht="25.5">
      <c r="A371" s="7" t="s">
        <v>593</v>
      </c>
      <c r="B371" s="7"/>
      <c r="C371" s="14" t="s">
        <v>77</v>
      </c>
      <c r="D371" s="14" t="s">
        <v>78</v>
      </c>
      <c r="E371" s="14" t="s">
        <v>595</v>
      </c>
      <c r="F371" s="14"/>
      <c r="G371" s="93">
        <f>G372</f>
        <v>7395</v>
      </c>
      <c r="H371" s="93"/>
    </row>
    <row r="372" spans="1:8" ht="25.5">
      <c r="A372" s="22" t="s">
        <v>727</v>
      </c>
      <c r="B372" s="7"/>
      <c r="C372" s="14" t="s">
        <v>77</v>
      </c>
      <c r="D372" s="14" t="s">
        <v>78</v>
      </c>
      <c r="E372" s="14" t="s">
        <v>595</v>
      </c>
      <c r="F372" s="14" t="s">
        <v>52</v>
      </c>
      <c r="G372" s="93">
        <f>G373</f>
        <v>7395</v>
      </c>
      <c r="H372" s="93"/>
    </row>
    <row r="373" spans="1:8" ht="38.25">
      <c r="A373" s="64" t="s">
        <v>55</v>
      </c>
      <c r="B373" s="7"/>
      <c r="C373" s="14" t="s">
        <v>77</v>
      </c>
      <c r="D373" s="14" t="s">
        <v>78</v>
      </c>
      <c r="E373" s="14" t="s">
        <v>595</v>
      </c>
      <c r="F373" s="14" t="s">
        <v>98</v>
      </c>
      <c r="G373" s="93">
        <v>7395</v>
      </c>
      <c r="H373" s="93"/>
    </row>
    <row r="374" spans="1:8" ht="25.5">
      <c r="A374" s="64" t="s">
        <v>689</v>
      </c>
      <c r="B374" s="7"/>
      <c r="C374" s="14" t="s">
        <v>77</v>
      </c>
      <c r="D374" s="14" t="s">
        <v>78</v>
      </c>
      <c r="E374" s="14" t="s">
        <v>690</v>
      </c>
      <c r="F374" s="14"/>
      <c r="G374" s="93">
        <f>G375</f>
        <v>2250</v>
      </c>
      <c r="H374" s="93"/>
    </row>
    <row r="375" spans="1:8" ht="25.5">
      <c r="A375" s="22" t="s">
        <v>727</v>
      </c>
      <c r="B375" s="7"/>
      <c r="C375" s="14" t="s">
        <v>77</v>
      </c>
      <c r="D375" s="14" t="s">
        <v>78</v>
      </c>
      <c r="E375" s="14" t="s">
        <v>690</v>
      </c>
      <c r="F375" s="14" t="s">
        <v>52</v>
      </c>
      <c r="G375" s="93">
        <f>G376</f>
        <v>2250</v>
      </c>
      <c r="H375" s="93"/>
    </row>
    <row r="376" spans="1:8" ht="25.5">
      <c r="A376" s="64" t="s">
        <v>725</v>
      </c>
      <c r="B376" s="7"/>
      <c r="C376" s="14" t="s">
        <v>77</v>
      </c>
      <c r="D376" s="14" t="s">
        <v>78</v>
      </c>
      <c r="E376" s="14" t="s">
        <v>690</v>
      </c>
      <c r="F376" s="14" t="s">
        <v>98</v>
      </c>
      <c r="G376" s="93">
        <v>2250</v>
      </c>
      <c r="H376" s="93"/>
    </row>
    <row r="377" spans="1:8" ht="12.75">
      <c r="A377" s="7" t="s">
        <v>121</v>
      </c>
      <c r="B377" s="7"/>
      <c r="C377" s="14" t="s">
        <v>77</v>
      </c>
      <c r="D377" s="14" t="s">
        <v>72</v>
      </c>
      <c r="E377" s="14"/>
      <c r="F377" s="14"/>
      <c r="G377" s="123">
        <f>G378+G387</f>
        <v>187675</v>
      </c>
      <c r="H377" s="123"/>
    </row>
    <row r="378" spans="1:8" ht="51">
      <c r="A378" s="44" t="s">
        <v>150</v>
      </c>
      <c r="B378" s="7"/>
      <c r="C378" s="14" t="s">
        <v>77</v>
      </c>
      <c r="D378" s="14" t="s">
        <v>72</v>
      </c>
      <c r="E378" s="14" t="s">
        <v>430</v>
      </c>
      <c r="F378" s="14"/>
      <c r="G378" s="123">
        <f>G379</f>
        <v>5840</v>
      </c>
      <c r="H378" s="123"/>
    </row>
    <row r="379" spans="1:8" ht="87.75" customHeight="1">
      <c r="A379" s="44" t="s">
        <v>6</v>
      </c>
      <c r="B379" s="7"/>
      <c r="C379" s="14" t="s">
        <v>77</v>
      </c>
      <c r="D379" s="14" t="s">
        <v>72</v>
      </c>
      <c r="E379" s="14" t="s">
        <v>431</v>
      </c>
      <c r="F379" s="14"/>
      <c r="G379" s="123">
        <f>G380</f>
        <v>5840</v>
      </c>
      <c r="H379" s="123"/>
    </row>
    <row r="380" spans="1:8" ht="38.25" customHeight="1">
      <c r="A380" s="44" t="s">
        <v>207</v>
      </c>
      <c r="B380" s="7"/>
      <c r="C380" s="14" t="s">
        <v>77</v>
      </c>
      <c r="D380" s="14" t="s">
        <v>72</v>
      </c>
      <c r="E380" s="10" t="s">
        <v>436</v>
      </c>
      <c r="F380" s="14"/>
      <c r="G380" s="123">
        <f>G381+G384</f>
        <v>5840</v>
      </c>
      <c r="H380" s="123"/>
    </row>
    <row r="381" spans="1:8" ht="25.5">
      <c r="A381" s="155" t="s">
        <v>435</v>
      </c>
      <c r="B381" s="7"/>
      <c r="C381" s="14" t="s">
        <v>77</v>
      </c>
      <c r="D381" s="14" t="s">
        <v>72</v>
      </c>
      <c r="E381" s="10" t="s">
        <v>434</v>
      </c>
      <c r="F381" s="14"/>
      <c r="G381" s="123">
        <f>G382</f>
        <v>1790</v>
      </c>
      <c r="H381" s="123"/>
    </row>
    <row r="382" spans="1:8" ht="38.25">
      <c r="A382" s="155" t="s">
        <v>29</v>
      </c>
      <c r="B382" s="7"/>
      <c r="C382" s="14" t="s">
        <v>77</v>
      </c>
      <c r="D382" s="14" t="s">
        <v>72</v>
      </c>
      <c r="E382" s="10" t="s">
        <v>434</v>
      </c>
      <c r="F382" s="14" t="s">
        <v>27</v>
      </c>
      <c r="G382" s="123">
        <f>G383</f>
        <v>1790</v>
      </c>
      <c r="H382" s="123"/>
    </row>
    <row r="383" spans="1:8" ht="12.75">
      <c r="A383" s="64" t="s">
        <v>30</v>
      </c>
      <c r="B383" s="7"/>
      <c r="C383" s="14" t="s">
        <v>77</v>
      </c>
      <c r="D383" s="14" t="s">
        <v>72</v>
      </c>
      <c r="E383" s="10" t="s">
        <v>434</v>
      </c>
      <c r="F383" s="14" t="s">
        <v>28</v>
      </c>
      <c r="G383" s="123">
        <f>260+1530</f>
        <v>1790</v>
      </c>
      <c r="H383" s="123"/>
    </row>
    <row r="384" spans="1:8" ht="25.5">
      <c r="A384" s="155" t="s">
        <v>634</v>
      </c>
      <c r="B384" s="7"/>
      <c r="C384" s="14" t="s">
        <v>77</v>
      </c>
      <c r="D384" s="14" t="s">
        <v>72</v>
      </c>
      <c r="E384" s="10" t="s">
        <v>633</v>
      </c>
      <c r="F384" s="14"/>
      <c r="G384" s="123">
        <f>G385</f>
        <v>4050</v>
      </c>
      <c r="H384" s="123"/>
    </row>
    <row r="385" spans="1:8" ht="38.25">
      <c r="A385" s="155" t="s">
        <v>29</v>
      </c>
      <c r="B385" s="7"/>
      <c r="C385" s="14" t="s">
        <v>77</v>
      </c>
      <c r="D385" s="14" t="s">
        <v>72</v>
      </c>
      <c r="E385" s="10" t="s">
        <v>633</v>
      </c>
      <c r="F385" s="14" t="s">
        <v>27</v>
      </c>
      <c r="G385" s="123">
        <f>G386</f>
        <v>4050</v>
      </c>
      <c r="H385" s="123"/>
    </row>
    <row r="386" spans="1:8" ht="12.75">
      <c r="A386" s="64" t="s">
        <v>30</v>
      </c>
      <c r="B386" s="7"/>
      <c r="C386" s="14" t="s">
        <v>77</v>
      </c>
      <c r="D386" s="14" t="s">
        <v>72</v>
      </c>
      <c r="E386" s="10" t="s">
        <v>633</v>
      </c>
      <c r="F386" s="14" t="s">
        <v>28</v>
      </c>
      <c r="G386" s="123">
        <f>1440+1400+1210</f>
        <v>4050</v>
      </c>
      <c r="H386" s="123"/>
    </row>
    <row r="387" spans="1:8" ht="51">
      <c r="A387" s="44" t="s">
        <v>535</v>
      </c>
      <c r="B387" s="44"/>
      <c r="C387" s="14" t="s">
        <v>77</v>
      </c>
      <c r="D387" s="14" t="s">
        <v>72</v>
      </c>
      <c r="E387" s="10" t="s">
        <v>463</v>
      </c>
      <c r="F387" s="10"/>
      <c r="G387" s="122">
        <f>G388</f>
        <v>181835</v>
      </c>
      <c r="H387" s="122"/>
    </row>
    <row r="388" spans="1:8" ht="25.5">
      <c r="A388" s="44" t="s">
        <v>7</v>
      </c>
      <c r="B388" s="44"/>
      <c r="C388" s="14" t="s">
        <v>77</v>
      </c>
      <c r="D388" s="14" t="s">
        <v>72</v>
      </c>
      <c r="E388" s="10" t="s">
        <v>464</v>
      </c>
      <c r="F388" s="10"/>
      <c r="G388" s="122">
        <f>G399+G389+G393</f>
        <v>181835</v>
      </c>
      <c r="H388" s="122"/>
    </row>
    <row r="389" spans="1:8" ht="25.5">
      <c r="A389" s="77" t="s">
        <v>601</v>
      </c>
      <c r="B389" s="46"/>
      <c r="C389" s="14" t="s">
        <v>77</v>
      </c>
      <c r="D389" s="14" t="s">
        <v>72</v>
      </c>
      <c r="E389" s="10" t="s">
        <v>575</v>
      </c>
      <c r="F389" s="14"/>
      <c r="G389" s="93">
        <f>G390+G396</f>
        <v>34560</v>
      </c>
      <c r="H389" s="93"/>
    </row>
    <row r="390" spans="1:8" ht="25.5">
      <c r="A390" s="64" t="s">
        <v>467</v>
      </c>
      <c r="B390" s="44"/>
      <c r="C390" s="14" t="s">
        <v>77</v>
      </c>
      <c r="D390" s="14" t="s">
        <v>72</v>
      </c>
      <c r="E390" s="10" t="s">
        <v>466</v>
      </c>
      <c r="F390" s="10"/>
      <c r="G390" s="122">
        <f>G391</f>
        <v>31075.5</v>
      </c>
      <c r="H390" s="122"/>
    </row>
    <row r="391" spans="1:8" ht="25.5">
      <c r="A391" s="155" t="s">
        <v>623</v>
      </c>
      <c r="B391" s="90"/>
      <c r="C391" s="14" t="s">
        <v>77</v>
      </c>
      <c r="D391" s="14" t="s">
        <v>72</v>
      </c>
      <c r="E391" s="10" t="s">
        <v>466</v>
      </c>
      <c r="F391" s="10">
        <v>400</v>
      </c>
      <c r="G391" s="122">
        <f>G392</f>
        <v>31075.5</v>
      </c>
      <c r="H391" s="122"/>
    </row>
    <row r="392" spans="1:8" ht="12.75">
      <c r="A392" s="64" t="s">
        <v>30</v>
      </c>
      <c r="B392" s="11"/>
      <c r="C392" s="14" t="s">
        <v>77</v>
      </c>
      <c r="D392" s="14" t="s">
        <v>72</v>
      </c>
      <c r="E392" s="10" t="s">
        <v>466</v>
      </c>
      <c r="F392" s="10">
        <v>410</v>
      </c>
      <c r="G392" s="122">
        <f>24516+5859+1200-500+0.5</f>
        <v>31075.5</v>
      </c>
      <c r="H392" s="122"/>
    </row>
    <row r="393" spans="1:8" ht="25.5">
      <c r="A393" s="11" t="s">
        <v>662</v>
      </c>
      <c r="B393" s="11"/>
      <c r="C393" s="14" t="s">
        <v>77</v>
      </c>
      <c r="D393" s="14" t="s">
        <v>72</v>
      </c>
      <c r="E393" s="10" t="s">
        <v>663</v>
      </c>
      <c r="F393" s="10"/>
      <c r="G393" s="10">
        <f>G394</f>
        <v>137275</v>
      </c>
      <c r="H393" s="122"/>
    </row>
    <row r="394" spans="1:8" ht="38.25">
      <c r="A394" s="90" t="s">
        <v>29</v>
      </c>
      <c r="B394" s="11"/>
      <c r="C394" s="14" t="s">
        <v>77</v>
      </c>
      <c r="D394" s="14" t="s">
        <v>72</v>
      </c>
      <c r="E394" s="10" t="s">
        <v>663</v>
      </c>
      <c r="F394" s="10">
        <v>400</v>
      </c>
      <c r="G394" s="10">
        <f>G395</f>
        <v>137275</v>
      </c>
      <c r="H394" s="122"/>
    </row>
    <row r="395" spans="1:8" ht="12.75">
      <c r="A395" s="11" t="s">
        <v>30</v>
      </c>
      <c r="B395" s="11"/>
      <c r="C395" s="14" t="s">
        <v>77</v>
      </c>
      <c r="D395" s="14" t="s">
        <v>72</v>
      </c>
      <c r="E395" s="10" t="s">
        <v>663</v>
      </c>
      <c r="F395" s="10">
        <v>410</v>
      </c>
      <c r="G395" s="10">
        <v>137275</v>
      </c>
      <c r="H395" s="122"/>
    </row>
    <row r="396" spans="1:8" ht="38.25">
      <c r="A396" s="11" t="s">
        <v>761</v>
      </c>
      <c r="B396" s="11"/>
      <c r="C396" s="14" t="s">
        <v>77</v>
      </c>
      <c r="D396" s="14" t="s">
        <v>72</v>
      </c>
      <c r="E396" s="10" t="s">
        <v>762</v>
      </c>
      <c r="F396" s="10"/>
      <c r="G396" s="10">
        <f>G397</f>
        <v>3484.5</v>
      </c>
      <c r="H396" s="122"/>
    </row>
    <row r="397" spans="1:8" ht="38.25">
      <c r="A397" s="90" t="s">
        <v>29</v>
      </c>
      <c r="B397" s="11"/>
      <c r="C397" s="14" t="s">
        <v>77</v>
      </c>
      <c r="D397" s="14" t="s">
        <v>72</v>
      </c>
      <c r="E397" s="10" t="s">
        <v>762</v>
      </c>
      <c r="F397" s="10">
        <v>400</v>
      </c>
      <c r="G397" s="10">
        <f>G398</f>
        <v>3484.5</v>
      </c>
      <c r="H397" s="122"/>
    </row>
    <row r="398" spans="1:8" ht="12.75">
      <c r="A398" s="11" t="s">
        <v>30</v>
      </c>
      <c r="B398" s="11"/>
      <c r="C398" s="14" t="s">
        <v>77</v>
      </c>
      <c r="D398" s="14" t="s">
        <v>72</v>
      </c>
      <c r="E398" s="10" t="s">
        <v>762</v>
      </c>
      <c r="F398" s="10">
        <v>410</v>
      </c>
      <c r="G398" s="10">
        <v>3484.5</v>
      </c>
      <c r="H398" s="122"/>
    </row>
    <row r="399" spans="1:8" ht="38.25">
      <c r="A399" s="44" t="s">
        <v>213</v>
      </c>
      <c r="B399" s="44"/>
      <c r="C399" s="14" t="s">
        <v>77</v>
      </c>
      <c r="D399" s="14" t="s">
        <v>72</v>
      </c>
      <c r="E399" s="14" t="s">
        <v>465</v>
      </c>
      <c r="F399" s="10"/>
      <c r="G399" s="122">
        <f>G400</f>
        <v>10000</v>
      </c>
      <c r="H399" s="122"/>
    </row>
    <row r="400" spans="1:8" ht="48" customHeight="1">
      <c r="A400" s="44" t="s">
        <v>726</v>
      </c>
      <c r="B400" s="46"/>
      <c r="C400" s="14" t="s">
        <v>77</v>
      </c>
      <c r="D400" s="14" t="s">
        <v>72</v>
      </c>
      <c r="E400" s="14" t="s">
        <v>722</v>
      </c>
      <c r="F400" s="14"/>
      <c r="G400" s="93">
        <f>G401</f>
        <v>10000</v>
      </c>
      <c r="H400" s="93"/>
    </row>
    <row r="401" spans="1:8" ht="12.75">
      <c r="A401" s="47" t="s">
        <v>56</v>
      </c>
      <c r="B401" s="46"/>
      <c r="C401" s="14" t="s">
        <v>77</v>
      </c>
      <c r="D401" s="14" t="s">
        <v>72</v>
      </c>
      <c r="E401" s="14" t="s">
        <v>722</v>
      </c>
      <c r="F401" s="14" t="s">
        <v>53</v>
      </c>
      <c r="G401" s="93">
        <f>G402</f>
        <v>10000</v>
      </c>
      <c r="H401" s="93"/>
    </row>
    <row r="402" spans="1:8" ht="51">
      <c r="A402" s="47" t="s">
        <v>724</v>
      </c>
      <c r="B402" s="46"/>
      <c r="C402" s="14" t="s">
        <v>77</v>
      </c>
      <c r="D402" s="14" t="s">
        <v>72</v>
      </c>
      <c r="E402" s="14" t="s">
        <v>722</v>
      </c>
      <c r="F402" s="14" t="s">
        <v>723</v>
      </c>
      <c r="G402" s="93">
        <v>10000</v>
      </c>
      <c r="H402" s="93"/>
    </row>
    <row r="403" spans="1:8" ht="12.75">
      <c r="A403" s="64" t="s">
        <v>169</v>
      </c>
      <c r="B403" s="46"/>
      <c r="C403" s="14" t="s">
        <v>77</v>
      </c>
      <c r="D403" s="14" t="s">
        <v>74</v>
      </c>
      <c r="E403" s="14"/>
      <c r="F403" s="14"/>
      <c r="G403" s="93">
        <f>G404</f>
        <v>10780</v>
      </c>
      <c r="H403" s="93"/>
    </row>
    <row r="404" spans="1:8" ht="51">
      <c r="A404" s="44" t="s">
        <v>168</v>
      </c>
      <c r="B404" s="46"/>
      <c r="C404" s="14" t="s">
        <v>77</v>
      </c>
      <c r="D404" s="14" t="s">
        <v>74</v>
      </c>
      <c r="E404" s="14" t="s">
        <v>343</v>
      </c>
      <c r="F404" s="14"/>
      <c r="G404" s="93">
        <f>G405</f>
        <v>10780</v>
      </c>
      <c r="H404" s="93"/>
    </row>
    <row r="405" spans="1:8" ht="38.25">
      <c r="A405" s="44" t="s">
        <v>83</v>
      </c>
      <c r="B405" s="46"/>
      <c r="C405" s="14" t="s">
        <v>77</v>
      </c>
      <c r="D405" s="14" t="s">
        <v>74</v>
      </c>
      <c r="E405" s="14" t="s">
        <v>346</v>
      </c>
      <c r="F405" s="14"/>
      <c r="G405" s="93">
        <f>G406</f>
        <v>10780</v>
      </c>
      <c r="H405" s="93"/>
    </row>
    <row r="406" spans="1:8" ht="38.25">
      <c r="A406" s="44" t="s">
        <v>350</v>
      </c>
      <c r="B406" s="46"/>
      <c r="C406" s="14" t="s">
        <v>77</v>
      </c>
      <c r="D406" s="14" t="s">
        <v>74</v>
      </c>
      <c r="E406" s="14" t="s">
        <v>349</v>
      </c>
      <c r="F406" s="14"/>
      <c r="G406" s="93">
        <f>G407+G417+G420+G423+G414+G428+G431</f>
        <v>10780</v>
      </c>
      <c r="H406" s="93"/>
    </row>
    <row r="407" spans="1:8" ht="25.5">
      <c r="A407" s="44" t="s">
        <v>300</v>
      </c>
      <c r="B407" s="46"/>
      <c r="C407" s="14" t="s">
        <v>77</v>
      </c>
      <c r="D407" s="14" t="s">
        <v>74</v>
      </c>
      <c r="E407" s="14" t="s">
        <v>637</v>
      </c>
      <c r="F407" s="14"/>
      <c r="G407" s="93">
        <f>G408+G410+G412</f>
        <v>2700</v>
      </c>
      <c r="H407" s="93"/>
    </row>
    <row r="408" spans="1:8" ht="63.75">
      <c r="A408" s="47" t="s">
        <v>50</v>
      </c>
      <c r="B408" s="46"/>
      <c r="C408" s="14" t="s">
        <v>77</v>
      </c>
      <c r="D408" s="14" t="s">
        <v>74</v>
      </c>
      <c r="E408" s="14" t="s">
        <v>637</v>
      </c>
      <c r="F408" s="12">
        <v>100</v>
      </c>
      <c r="G408" s="120">
        <f>G409</f>
        <v>2241</v>
      </c>
      <c r="H408" s="93"/>
    </row>
    <row r="409" spans="1:8" ht="25.5">
      <c r="A409" s="47" t="s">
        <v>33</v>
      </c>
      <c r="B409" s="46"/>
      <c r="C409" s="14" t="s">
        <v>77</v>
      </c>
      <c r="D409" s="14" t="s">
        <v>74</v>
      </c>
      <c r="E409" s="14" t="s">
        <v>637</v>
      </c>
      <c r="F409" s="12">
        <v>110</v>
      </c>
      <c r="G409" s="120">
        <f>1431+810</f>
        <v>2241</v>
      </c>
      <c r="H409" s="93"/>
    </row>
    <row r="410" spans="1:8" ht="25.5">
      <c r="A410" s="22" t="s">
        <v>727</v>
      </c>
      <c r="B410" s="46"/>
      <c r="C410" s="14" t="s">
        <v>77</v>
      </c>
      <c r="D410" s="14" t="s">
        <v>74</v>
      </c>
      <c r="E410" s="14" t="s">
        <v>637</v>
      </c>
      <c r="F410" s="12">
        <v>200</v>
      </c>
      <c r="G410" s="120">
        <f>G411</f>
        <v>454</v>
      </c>
      <c r="H410" s="93"/>
    </row>
    <row r="411" spans="1:8" ht="38.25">
      <c r="A411" s="47" t="s">
        <v>55</v>
      </c>
      <c r="B411" s="46"/>
      <c r="C411" s="14" t="s">
        <v>77</v>
      </c>
      <c r="D411" s="14" t="s">
        <v>74</v>
      </c>
      <c r="E411" s="14" t="s">
        <v>637</v>
      </c>
      <c r="F411" s="12">
        <v>240</v>
      </c>
      <c r="G411" s="120">
        <f>345+53+56</f>
        <v>454</v>
      </c>
      <c r="H411" s="93"/>
    </row>
    <row r="412" spans="1:8" ht="12.75">
      <c r="A412" s="47" t="s">
        <v>56</v>
      </c>
      <c r="B412" s="46"/>
      <c r="C412" s="14" t="s">
        <v>77</v>
      </c>
      <c r="D412" s="14" t="s">
        <v>74</v>
      </c>
      <c r="E412" s="14" t="s">
        <v>637</v>
      </c>
      <c r="F412" s="12">
        <v>800</v>
      </c>
      <c r="G412" s="120">
        <f>G413</f>
        <v>5</v>
      </c>
      <c r="H412" s="93"/>
    </row>
    <row r="413" spans="1:8" ht="12.75">
      <c r="A413" s="47" t="s">
        <v>57</v>
      </c>
      <c r="B413" s="46"/>
      <c r="C413" s="14" t="s">
        <v>77</v>
      </c>
      <c r="D413" s="14" t="s">
        <v>74</v>
      </c>
      <c r="E413" s="14" t="s">
        <v>637</v>
      </c>
      <c r="F413" s="12">
        <v>850</v>
      </c>
      <c r="G413" s="120">
        <v>5</v>
      </c>
      <c r="H413" s="93"/>
    </row>
    <row r="414" spans="1:8" ht="12.75">
      <c r="A414" s="22" t="s">
        <v>660</v>
      </c>
      <c r="B414" s="46"/>
      <c r="C414" s="14" t="s">
        <v>77</v>
      </c>
      <c r="D414" s="14" t="s">
        <v>74</v>
      </c>
      <c r="E414" s="14" t="s">
        <v>661</v>
      </c>
      <c r="F414" s="14"/>
      <c r="G414" s="93">
        <f>G415</f>
        <v>1701</v>
      </c>
      <c r="H414" s="93"/>
    </row>
    <row r="415" spans="1:8" ht="25.5">
      <c r="A415" s="22" t="s">
        <v>727</v>
      </c>
      <c r="B415" s="46"/>
      <c r="C415" s="14" t="s">
        <v>77</v>
      </c>
      <c r="D415" s="14" t="s">
        <v>74</v>
      </c>
      <c r="E415" s="14" t="s">
        <v>661</v>
      </c>
      <c r="F415" s="12">
        <v>200</v>
      </c>
      <c r="G415" s="120">
        <f>G416</f>
        <v>1701</v>
      </c>
      <c r="H415" s="93"/>
    </row>
    <row r="416" spans="1:8" ht="38.25">
      <c r="A416" s="47" t="s">
        <v>55</v>
      </c>
      <c r="B416" s="46"/>
      <c r="C416" s="14" t="s">
        <v>77</v>
      </c>
      <c r="D416" s="14" t="s">
        <v>74</v>
      </c>
      <c r="E416" s="14" t="s">
        <v>661</v>
      </c>
      <c r="F416" s="12">
        <v>240</v>
      </c>
      <c r="G416" s="120">
        <v>1701</v>
      </c>
      <c r="H416" s="93"/>
    </row>
    <row r="417" spans="1:8" ht="25.5">
      <c r="A417" s="22" t="s">
        <v>539</v>
      </c>
      <c r="B417" s="46"/>
      <c r="C417" s="14" t="s">
        <v>77</v>
      </c>
      <c r="D417" s="14" t="s">
        <v>74</v>
      </c>
      <c r="E417" s="14" t="s">
        <v>635</v>
      </c>
      <c r="F417" s="14"/>
      <c r="G417" s="93">
        <f>G418</f>
        <v>950</v>
      </c>
      <c r="H417" s="93"/>
    </row>
    <row r="418" spans="1:8" ht="25.5">
      <c r="A418" s="22" t="s">
        <v>727</v>
      </c>
      <c r="B418" s="46"/>
      <c r="C418" s="14" t="s">
        <v>77</v>
      </c>
      <c r="D418" s="14" t="s">
        <v>74</v>
      </c>
      <c r="E418" s="14" t="s">
        <v>635</v>
      </c>
      <c r="F418" s="14" t="s">
        <v>52</v>
      </c>
      <c r="G418" s="93">
        <f>G419</f>
        <v>950</v>
      </c>
      <c r="H418" s="93"/>
    </row>
    <row r="419" spans="1:8" ht="38.25">
      <c r="A419" s="47" t="s">
        <v>55</v>
      </c>
      <c r="B419" s="46"/>
      <c r="C419" s="14" t="s">
        <v>77</v>
      </c>
      <c r="D419" s="14" t="s">
        <v>74</v>
      </c>
      <c r="E419" s="14" t="s">
        <v>635</v>
      </c>
      <c r="F419" s="14" t="s">
        <v>98</v>
      </c>
      <c r="G419" s="93">
        <v>950</v>
      </c>
      <c r="H419" s="93"/>
    </row>
    <row r="420" spans="1:8" ht="25.5">
      <c r="A420" s="22" t="s">
        <v>538</v>
      </c>
      <c r="B420" s="46"/>
      <c r="C420" s="14" t="s">
        <v>77</v>
      </c>
      <c r="D420" s="14" t="s">
        <v>74</v>
      </c>
      <c r="E420" s="14" t="s">
        <v>636</v>
      </c>
      <c r="F420" s="14"/>
      <c r="G420" s="93">
        <f>G421</f>
        <v>2634</v>
      </c>
      <c r="H420" s="93"/>
    </row>
    <row r="421" spans="1:8" ht="25.5">
      <c r="A421" s="22" t="s">
        <v>727</v>
      </c>
      <c r="B421" s="46"/>
      <c r="C421" s="14" t="s">
        <v>77</v>
      </c>
      <c r="D421" s="14" t="s">
        <v>74</v>
      </c>
      <c r="E421" s="14" t="s">
        <v>636</v>
      </c>
      <c r="F421" s="14" t="s">
        <v>52</v>
      </c>
      <c r="G421" s="93">
        <f>G422</f>
        <v>2634</v>
      </c>
      <c r="H421" s="93"/>
    </row>
    <row r="422" spans="1:8" ht="38.25">
      <c r="A422" s="47" t="s">
        <v>55</v>
      </c>
      <c r="B422" s="46"/>
      <c r="C422" s="14" t="s">
        <v>77</v>
      </c>
      <c r="D422" s="14" t="s">
        <v>74</v>
      </c>
      <c r="E422" s="14" t="s">
        <v>636</v>
      </c>
      <c r="F422" s="14" t="s">
        <v>98</v>
      </c>
      <c r="G422" s="93">
        <f>3500-866</f>
        <v>2634</v>
      </c>
      <c r="H422" s="93"/>
    </row>
    <row r="423" spans="1:8" ht="12.75">
      <c r="A423" s="22" t="s">
        <v>202</v>
      </c>
      <c r="B423" s="46"/>
      <c r="C423" s="14" t="s">
        <v>77</v>
      </c>
      <c r="D423" s="14" t="s">
        <v>74</v>
      </c>
      <c r="E423" s="14" t="s">
        <v>351</v>
      </c>
      <c r="F423" s="14"/>
      <c r="G423" s="93">
        <f>G426+G424</f>
        <v>2075</v>
      </c>
      <c r="H423" s="93"/>
    </row>
    <row r="424" spans="1:8" ht="25.5">
      <c r="A424" s="22" t="s">
        <v>727</v>
      </c>
      <c r="B424" s="46"/>
      <c r="C424" s="14" t="s">
        <v>77</v>
      </c>
      <c r="D424" s="14" t="s">
        <v>74</v>
      </c>
      <c r="E424" s="14" t="s">
        <v>351</v>
      </c>
      <c r="F424" s="14" t="s">
        <v>52</v>
      </c>
      <c r="G424" s="93">
        <f>G425</f>
        <v>375</v>
      </c>
      <c r="H424" s="93"/>
    </row>
    <row r="425" spans="1:8" ht="38.25">
      <c r="A425" s="47" t="s">
        <v>55</v>
      </c>
      <c r="B425" s="46"/>
      <c r="C425" s="14" t="s">
        <v>77</v>
      </c>
      <c r="D425" s="14" t="s">
        <v>74</v>
      </c>
      <c r="E425" s="14" t="s">
        <v>351</v>
      </c>
      <c r="F425" s="14" t="s">
        <v>98</v>
      </c>
      <c r="G425" s="93">
        <v>375</v>
      </c>
      <c r="H425" s="93"/>
    </row>
    <row r="426" spans="1:8" ht="12.75">
      <c r="A426" s="22" t="s">
        <v>184</v>
      </c>
      <c r="B426" s="46"/>
      <c r="C426" s="14" t="s">
        <v>77</v>
      </c>
      <c r="D426" s="14" t="s">
        <v>74</v>
      </c>
      <c r="E426" s="14" t="s">
        <v>351</v>
      </c>
      <c r="F426" s="14" t="s">
        <v>182</v>
      </c>
      <c r="G426" s="93">
        <f>G427</f>
        <v>1700</v>
      </c>
      <c r="H426" s="93"/>
    </row>
    <row r="427" spans="1:8" ht="12.75">
      <c r="A427" s="22" t="s">
        <v>185</v>
      </c>
      <c r="B427" s="46"/>
      <c r="C427" s="14" t="s">
        <v>77</v>
      </c>
      <c r="D427" s="14" t="s">
        <v>74</v>
      </c>
      <c r="E427" s="14" t="s">
        <v>351</v>
      </c>
      <c r="F427" s="14" t="s">
        <v>183</v>
      </c>
      <c r="G427" s="93">
        <f>3401-1701</f>
        <v>1700</v>
      </c>
      <c r="H427" s="93"/>
    </row>
    <row r="428" spans="1:8" ht="51">
      <c r="A428" s="22" t="s">
        <v>671</v>
      </c>
      <c r="B428" s="46"/>
      <c r="C428" s="14" t="s">
        <v>77</v>
      </c>
      <c r="D428" s="14" t="s">
        <v>74</v>
      </c>
      <c r="E428" s="14" t="s">
        <v>672</v>
      </c>
      <c r="F428" s="14"/>
      <c r="G428" s="93">
        <f>G429</f>
        <v>500</v>
      </c>
      <c r="H428" s="93"/>
    </row>
    <row r="429" spans="1:8" ht="25.5">
      <c r="A429" s="22" t="s">
        <v>727</v>
      </c>
      <c r="B429" s="46"/>
      <c r="C429" s="14" t="s">
        <v>77</v>
      </c>
      <c r="D429" s="14" t="s">
        <v>74</v>
      </c>
      <c r="E429" s="14" t="s">
        <v>672</v>
      </c>
      <c r="F429" s="14" t="s">
        <v>52</v>
      </c>
      <c r="G429" s="93">
        <f>G430</f>
        <v>500</v>
      </c>
      <c r="H429" s="93"/>
    </row>
    <row r="430" spans="1:8" ht="38.25">
      <c r="A430" s="47" t="s">
        <v>55</v>
      </c>
      <c r="B430" s="46"/>
      <c r="C430" s="14" t="s">
        <v>77</v>
      </c>
      <c r="D430" s="14" t="s">
        <v>74</v>
      </c>
      <c r="E430" s="14" t="s">
        <v>672</v>
      </c>
      <c r="F430" s="14" t="s">
        <v>98</v>
      </c>
      <c r="G430" s="93">
        <v>500</v>
      </c>
      <c r="H430" s="93"/>
    </row>
    <row r="431" spans="1:8" ht="51.75" customHeight="1">
      <c r="A431" s="22" t="s">
        <v>674</v>
      </c>
      <c r="B431" s="46"/>
      <c r="C431" s="14" t="s">
        <v>77</v>
      </c>
      <c r="D431" s="14" t="s">
        <v>74</v>
      </c>
      <c r="E431" s="14" t="s">
        <v>673</v>
      </c>
      <c r="F431" s="14"/>
      <c r="G431" s="93">
        <f>G432</f>
        <v>220</v>
      </c>
      <c r="H431" s="93"/>
    </row>
    <row r="432" spans="1:8" ht="25.5">
      <c r="A432" s="22" t="s">
        <v>727</v>
      </c>
      <c r="B432" s="46"/>
      <c r="C432" s="14" t="s">
        <v>77</v>
      </c>
      <c r="D432" s="14" t="s">
        <v>74</v>
      </c>
      <c r="E432" s="14" t="s">
        <v>673</v>
      </c>
      <c r="F432" s="14" t="s">
        <v>52</v>
      </c>
      <c r="G432" s="93">
        <f>G433</f>
        <v>220</v>
      </c>
      <c r="H432" s="93"/>
    </row>
    <row r="433" spans="1:8" ht="38.25">
      <c r="A433" s="47" t="s">
        <v>55</v>
      </c>
      <c r="B433" s="46"/>
      <c r="C433" s="14" t="s">
        <v>77</v>
      </c>
      <c r="D433" s="14" t="s">
        <v>74</v>
      </c>
      <c r="E433" s="14" t="s">
        <v>673</v>
      </c>
      <c r="F433" s="14" t="s">
        <v>98</v>
      </c>
      <c r="G433" s="93">
        <v>220</v>
      </c>
      <c r="H433" s="93"/>
    </row>
    <row r="434" spans="1:8" ht="12.75">
      <c r="A434" s="64" t="s">
        <v>10</v>
      </c>
      <c r="B434" s="46"/>
      <c r="C434" s="14" t="s">
        <v>76</v>
      </c>
      <c r="D434" s="14"/>
      <c r="E434" s="14"/>
      <c r="F434" s="14"/>
      <c r="G434" s="93">
        <f>G435</f>
        <v>510</v>
      </c>
      <c r="H434" s="93"/>
    </row>
    <row r="435" spans="1:8" ht="25.5">
      <c r="A435" s="64" t="s">
        <v>11</v>
      </c>
      <c r="B435" s="46"/>
      <c r="C435" s="14" t="s">
        <v>76</v>
      </c>
      <c r="D435" s="14" t="s">
        <v>77</v>
      </c>
      <c r="E435" s="14"/>
      <c r="F435" s="14"/>
      <c r="G435" s="93">
        <f>G436</f>
        <v>510</v>
      </c>
      <c r="H435" s="93"/>
    </row>
    <row r="436" spans="1:8" ht="51">
      <c r="A436" s="64" t="s">
        <v>8</v>
      </c>
      <c r="B436" s="46"/>
      <c r="C436" s="14" t="s">
        <v>76</v>
      </c>
      <c r="D436" s="14" t="s">
        <v>77</v>
      </c>
      <c r="E436" s="14" t="s">
        <v>445</v>
      </c>
      <c r="F436" s="14"/>
      <c r="G436" s="93">
        <f>G437</f>
        <v>510</v>
      </c>
      <c r="H436" s="93"/>
    </row>
    <row r="437" spans="1:8" ht="12.75">
      <c r="A437" s="64" t="s">
        <v>210</v>
      </c>
      <c r="B437" s="46"/>
      <c r="C437" s="14" t="s">
        <v>76</v>
      </c>
      <c r="D437" s="14" t="s">
        <v>77</v>
      </c>
      <c r="E437" s="14" t="s">
        <v>446</v>
      </c>
      <c r="F437" s="14"/>
      <c r="G437" s="93">
        <f>G438+G442</f>
        <v>510</v>
      </c>
      <c r="H437" s="93"/>
    </row>
    <row r="438" spans="1:8" ht="51">
      <c r="A438" s="64" t="s">
        <v>211</v>
      </c>
      <c r="B438" s="46"/>
      <c r="C438" s="14" t="s">
        <v>76</v>
      </c>
      <c r="D438" s="14" t="s">
        <v>77</v>
      </c>
      <c r="E438" s="14" t="s">
        <v>447</v>
      </c>
      <c r="F438" s="14"/>
      <c r="G438" s="93">
        <f>G439</f>
        <v>350</v>
      </c>
      <c r="H438" s="93"/>
    </row>
    <row r="439" spans="1:8" ht="25.5">
      <c r="A439" s="64" t="s">
        <v>449</v>
      </c>
      <c r="B439" s="46"/>
      <c r="C439" s="14" t="s">
        <v>76</v>
      </c>
      <c r="D439" s="14" t="s">
        <v>77</v>
      </c>
      <c r="E439" s="14" t="s">
        <v>448</v>
      </c>
      <c r="F439" s="14"/>
      <c r="G439" s="93">
        <f>G440</f>
        <v>350</v>
      </c>
      <c r="H439" s="93"/>
    </row>
    <row r="440" spans="1:8" ht="25.5">
      <c r="A440" s="22" t="s">
        <v>727</v>
      </c>
      <c r="B440" s="46"/>
      <c r="C440" s="14" t="s">
        <v>76</v>
      </c>
      <c r="D440" s="14" t="s">
        <v>77</v>
      </c>
      <c r="E440" s="14" t="s">
        <v>448</v>
      </c>
      <c r="F440" s="14" t="s">
        <v>52</v>
      </c>
      <c r="G440" s="93">
        <f>G441</f>
        <v>350</v>
      </c>
      <c r="H440" s="93"/>
    </row>
    <row r="441" spans="1:8" ht="38.25">
      <c r="A441" s="64" t="s">
        <v>55</v>
      </c>
      <c r="B441" s="46"/>
      <c r="C441" s="14" t="s">
        <v>76</v>
      </c>
      <c r="D441" s="14" t="s">
        <v>77</v>
      </c>
      <c r="E441" s="14" t="s">
        <v>448</v>
      </c>
      <c r="F441" s="14" t="s">
        <v>98</v>
      </c>
      <c r="G441" s="93">
        <f>200+150</f>
        <v>350</v>
      </c>
      <c r="H441" s="93"/>
    </row>
    <row r="442" spans="1:8" ht="38.25">
      <c r="A442" s="64" t="s">
        <v>212</v>
      </c>
      <c r="B442" s="46"/>
      <c r="C442" s="14" t="s">
        <v>76</v>
      </c>
      <c r="D442" s="14" t="s">
        <v>77</v>
      </c>
      <c r="E442" s="14" t="s">
        <v>450</v>
      </c>
      <c r="F442" s="14"/>
      <c r="G442" s="93">
        <f>G443</f>
        <v>160</v>
      </c>
      <c r="H442" s="93"/>
    </row>
    <row r="443" spans="1:8" ht="25.5">
      <c r="A443" s="64" t="s">
        <v>449</v>
      </c>
      <c r="B443" s="46"/>
      <c r="C443" s="14" t="s">
        <v>76</v>
      </c>
      <c r="D443" s="14" t="s">
        <v>77</v>
      </c>
      <c r="E443" s="14" t="s">
        <v>451</v>
      </c>
      <c r="F443" s="14"/>
      <c r="G443" s="93">
        <f>G444</f>
        <v>160</v>
      </c>
      <c r="H443" s="93"/>
    </row>
    <row r="444" spans="1:8" ht="25.5">
      <c r="A444" s="22" t="s">
        <v>727</v>
      </c>
      <c r="B444" s="46"/>
      <c r="C444" s="14" t="s">
        <v>76</v>
      </c>
      <c r="D444" s="14" t="s">
        <v>77</v>
      </c>
      <c r="E444" s="14" t="s">
        <v>451</v>
      </c>
      <c r="F444" s="14" t="s">
        <v>52</v>
      </c>
      <c r="G444" s="93">
        <f>G445</f>
        <v>160</v>
      </c>
      <c r="H444" s="93"/>
    </row>
    <row r="445" spans="1:8" ht="38.25">
      <c r="A445" s="64" t="s">
        <v>55</v>
      </c>
      <c r="B445" s="46"/>
      <c r="C445" s="14" t="s">
        <v>76</v>
      </c>
      <c r="D445" s="14" t="s">
        <v>77</v>
      </c>
      <c r="E445" s="14" t="s">
        <v>451</v>
      </c>
      <c r="F445" s="14" t="s">
        <v>98</v>
      </c>
      <c r="G445" s="93">
        <v>160</v>
      </c>
      <c r="H445" s="93"/>
    </row>
    <row r="446" spans="1:8" ht="12.75">
      <c r="A446" s="9" t="s">
        <v>122</v>
      </c>
      <c r="B446" s="11"/>
      <c r="C446" s="14" t="s">
        <v>71</v>
      </c>
      <c r="D446" s="14"/>
      <c r="E446" s="10"/>
      <c r="F446" s="10"/>
      <c r="G446" s="122">
        <f>G456+G447</f>
        <v>343009</v>
      </c>
      <c r="H446" s="122">
        <f>H456+H447</f>
        <v>585</v>
      </c>
    </row>
    <row r="447" spans="1:8" ht="12.75">
      <c r="A447" s="7" t="s">
        <v>123</v>
      </c>
      <c r="B447" s="11"/>
      <c r="C447" s="14" t="s">
        <v>71</v>
      </c>
      <c r="D447" s="14" t="s">
        <v>72</v>
      </c>
      <c r="E447" s="10"/>
      <c r="F447" s="10"/>
      <c r="G447" s="122">
        <f aca="true" t="shared" si="2" ref="G447:H454">G448</f>
        <v>312667</v>
      </c>
      <c r="H447" s="122">
        <f t="shared" si="2"/>
        <v>0</v>
      </c>
    </row>
    <row r="448" spans="1:8" ht="12.75">
      <c r="A448" s="104" t="s">
        <v>171</v>
      </c>
      <c r="B448" s="11"/>
      <c r="C448" s="14" t="s">
        <v>71</v>
      </c>
      <c r="D448" s="14" t="s">
        <v>72</v>
      </c>
      <c r="E448" s="10" t="s">
        <v>367</v>
      </c>
      <c r="F448" s="10"/>
      <c r="G448" s="122">
        <f t="shared" si="2"/>
        <v>312667</v>
      </c>
      <c r="H448" s="122">
        <f t="shared" si="2"/>
        <v>0</v>
      </c>
    </row>
    <row r="449" spans="1:8" ht="38.25">
      <c r="A449" s="89" t="s">
        <v>376</v>
      </c>
      <c r="B449" s="11"/>
      <c r="C449" s="14" t="s">
        <v>71</v>
      </c>
      <c r="D449" s="14" t="s">
        <v>72</v>
      </c>
      <c r="E449" s="10" t="s">
        <v>375</v>
      </c>
      <c r="F449" s="10"/>
      <c r="G449" s="122">
        <f>G453+G450</f>
        <v>312667</v>
      </c>
      <c r="H449" s="122">
        <f>H453</f>
        <v>0</v>
      </c>
    </row>
    <row r="450" spans="1:8" ht="25.5">
      <c r="A450" s="196" t="s">
        <v>638</v>
      </c>
      <c r="B450" s="11"/>
      <c r="C450" s="14" t="s">
        <v>71</v>
      </c>
      <c r="D450" s="14" t="s">
        <v>72</v>
      </c>
      <c r="E450" s="10" t="s">
        <v>639</v>
      </c>
      <c r="F450" s="10"/>
      <c r="G450" s="122">
        <f t="shared" si="2"/>
        <v>235500</v>
      </c>
      <c r="H450" s="122"/>
    </row>
    <row r="451" spans="1:8" ht="38.25">
      <c r="A451" s="155" t="s">
        <v>29</v>
      </c>
      <c r="B451" s="11"/>
      <c r="C451" s="14" t="s">
        <v>71</v>
      </c>
      <c r="D451" s="14" t="s">
        <v>72</v>
      </c>
      <c r="E451" s="10" t="s">
        <v>639</v>
      </c>
      <c r="F451" s="10">
        <v>400</v>
      </c>
      <c r="G451" s="122">
        <f t="shared" si="2"/>
        <v>235500</v>
      </c>
      <c r="H451" s="122"/>
    </row>
    <row r="452" spans="1:8" ht="12.75">
      <c r="A452" s="155" t="s">
        <v>30</v>
      </c>
      <c r="B452" s="11"/>
      <c r="C452" s="14" t="s">
        <v>71</v>
      </c>
      <c r="D452" s="14" t="s">
        <v>72</v>
      </c>
      <c r="E452" s="10" t="s">
        <v>639</v>
      </c>
      <c r="F452" s="10">
        <v>410</v>
      </c>
      <c r="G452" s="122">
        <f>220500+15000</f>
        <v>235500</v>
      </c>
      <c r="H452" s="122"/>
    </row>
    <row r="453" spans="1:8" ht="25.5">
      <c r="A453" s="155" t="s">
        <v>189</v>
      </c>
      <c r="B453" s="11"/>
      <c r="C453" s="14" t="s">
        <v>71</v>
      </c>
      <c r="D453" s="14" t="s">
        <v>72</v>
      </c>
      <c r="E453" s="10" t="s">
        <v>377</v>
      </c>
      <c r="F453" s="10"/>
      <c r="G453" s="122">
        <f t="shared" si="2"/>
        <v>77167</v>
      </c>
      <c r="H453" s="122">
        <f t="shared" si="2"/>
        <v>0</v>
      </c>
    </row>
    <row r="454" spans="1:8" ht="38.25">
      <c r="A454" s="155" t="s">
        <v>29</v>
      </c>
      <c r="B454" s="11"/>
      <c r="C454" s="14" t="s">
        <v>71</v>
      </c>
      <c r="D454" s="14" t="s">
        <v>72</v>
      </c>
      <c r="E454" s="10" t="s">
        <v>377</v>
      </c>
      <c r="F454" s="10">
        <v>400</v>
      </c>
      <c r="G454" s="122">
        <f t="shared" si="2"/>
        <v>77167</v>
      </c>
      <c r="H454" s="122">
        <f t="shared" si="2"/>
        <v>0</v>
      </c>
    </row>
    <row r="455" spans="1:8" ht="12.75">
      <c r="A455" s="155" t="s">
        <v>30</v>
      </c>
      <c r="B455" s="11"/>
      <c r="C455" s="14" t="s">
        <v>71</v>
      </c>
      <c r="D455" s="14" t="s">
        <v>72</v>
      </c>
      <c r="E455" s="10" t="s">
        <v>377</v>
      </c>
      <c r="F455" s="10">
        <v>410</v>
      </c>
      <c r="G455" s="122">
        <f>72167+5000</f>
        <v>77167</v>
      </c>
      <c r="H455" s="122"/>
    </row>
    <row r="456" spans="1:8" ht="12.75">
      <c r="A456" s="9" t="s">
        <v>21</v>
      </c>
      <c r="B456" s="11"/>
      <c r="C456" s="14" t="s">
        <v>71</v>
      </c>
      <c r="D456" s="14" t="s">
        <v>70</v>
      </c>
      <c r="E456" s="10"/>
      <c r="F456" s="10"/>
      <c r="G456" s="122">
        <f>G457</f>
        <v>30342</v>
      </c>
      <c r="H456" s="122">
        <f>H457</f>
        <v>585</v>
      </c>
    </row>
    <row r="457" spans="1:8" ht="51">
      <c r="A457" s="153" t="s">
        <v>170</v>
      </c>
      <c r="B457" s="80"/>
      <c r="C457" s="14" t="s">
        <v>71</v>
      </c>
      <c r="D457" s="14" t="s">
        <v>70</v>
      </c>
      <c r="E457" s="14" t="s">
        <v>352</v>
      </c>
      <c r="F457" s="14"/>
      <c r="G457" s="93">
        <f>G458+G463</f>
        <v>30342</v>
      </c>
      <c r="H457" s="93">
        <f>H458+H463</f>
        <v>585</v>
      </c>
    </row>
    <row r="458" spans="1:8" ht="25.5">
      <c r="A458" s="153" t="s">
        <v>223</v>
      </c>
      <c r="B458" s="80"/>
      <c r="C458" s="14" t="s">
        <v>71</v>
      </c>
      <c r="D458" s="14" t="s">
        <v>70</v>
      </c>
      <c r="E458" s="14" t="s">
        <v>354</v>
      </c>
      <c r="F458" s="14"/>
      <c r="G458" s="93">
        <f aca="true" t="shared" si="3" ref="G458:H461">G459</f>
        <v>585</v>
      </c>
      <c r="H458" s="93">
        <f t="shared" si="3"/>
        <v>585</v>
      </c>
    </row>
    <row r="459" spans="1:8" ht="51">
      <c r="A459" s="153" t="s">
        <v>224</v>
      </c>
      <c r="B459" s="80"/>
      <c r="C459" s="14" t="s">
        <v>71</v>
      </c>
      <c r="D459" s="14" t="s">
        <v>70</v>
      </c>
      <c r="E459" s="14" t="s">
        <v>356</v>
      </c>
      <c r="F459" s="14"/>
      <c r="G459" s="93">
        <f t="shared" si="3"/>
        <v>585</v>
      </c>
      <c r="H459" s="93">
        <f t="shared" si="3"/>
        <v>585</v>
      </c>
    </row>
    <row r="460" spans="1:8" ht="67.5" customHeight="1">
      <c r="A460" s="7" t="s">
        <v>363</v>
      </c>
      <c r="B460" s="7"/>
      <c r="C460" s="14" t="s">
        <v>71</v>
      </c>
      <c r="D460" s="14" t="s">
        <v>70</v>
      </c>
      <c r="E460" s="14" t="s">
        <v>364</v>
      </c>
      <c r="F460" s="14"/>
      <c r="G460" s="128">
        <f t="shared" si="3"/>
        <v>585</v>
      </c>
      <c r="H460" s="128">
        <f t="shared" si="3"/>
        <v>585</v>
      </c>
    </row>
    <row r="461" spans="1:8" ht="38.25">
      <c r="A461" s="47" t="s">
        <v>34</v>
      </c>
      <c r="B461" s="23"/>
      <c r="C461" s="14" t="s">
        <v>71</v>
      </c>
      <c r="D461" s="14" t="s">
        <v>70</v>
      </c>
      <c r="E461" s="14" t="s">
        <v>364</v>
      </c>
      <c r="F461" s="14" t="s">
        <v>31</v>
      </c>
      <c r="G461" s="93">
        <f t="shared" si="3"/>
        <v>585</v>
      </c>
      <c r="H461" s="93">
        <f t="shared" si="3"/>
        <v>585</v>
      </c>
    </row>
    <row r="462" spans="1:8" ht="12.75">
      <c r="A462" s="47" t="s">
        <v>43</v>
      </c>
      <c r="B462" s="23"/>
      <c r="C462" s="14" t="s">
        <v>71</v>
      </c>
      <c r="D462" s="14" t="s">
        <v>70</v>
      </c>
      <c r="E462" s="14" t="s">
        <v>364</v>
      </c>
      <c r="F462" s="14" t="s">
        <v>32</v>
      </c>
      <c r="G462" s="128">
        <f>632-47</f>
        <v>585</v>
      </c>
      <c r="H462" s="128">
        <f>632-47</f>
        <v>585</v>
      </c>
    </row>
    <row r="463" spans="1:8" ht="25.5">
      <c r="A463" s="153" t="s">
        <v>0</v>
      </c>
      <c r="B463" s="80"/>
      <c r="C463" s="14" t="s">
        <v>71</v>
      </c>
      <c r="D463" s="14" t="s">
        <v>70</v>
      </c>
      <c r="E463" s="14" t="s">
        <v>412</v>
      </c>
      <c r="F463" s="14"/>
      <c r="G463" s="93">
        <f>G464</f>
        <v>29757</v>
      </c>
      <c r="H463" s="93"/>
    </row>
    <row r="464" spans="1:8" ht="40.5" customHeight="1">
      <c r="A464" s="104" t="s">
        <v>566</v>
      </c>
      <c r="B464" s="80"/>
      <c r="C464" s="14" t="s">
        <v>71</v>
      </c>
      <c r="D464" s="14" t="s">
        <v>70</v>
      </c>
      <c r="E464" s="14" t="s">
        <v>410</v>
      </c>
      <c r="F464" s="14"/>
      <c r="G464" s="93">
        <f>G465+G468</f>
        <v>29757</v>
      </c>
      <c r="H464" s="93"/>
    </row>
    <row r="465" spans="1:8" ht="25.5">
      <c r="A465" s="77" t="s">
        <v>300</v>
      </c>
      <c r="B465" s="7"/>
      <c r="C465" s="14" t="s">
        <v>71</v>
      </c>
      <c r="D465" s="14" t="s">
        <v>70</v>
      </c>
      <c r="E465" s="14" t="s">
        <v>413</v>
      </c>
      <c r="F465" s="14"/>
      <c r="G465" s="93">
        <f>G466</f>
        <v>29251</v>
      </c>
      <c r="H465" s="93"/>
    </row>
    <row r="466" spans="1:8" ht="38.25">
      <c r="A466" s="47" t="s">
        <v>34</v>
      </c>
      <c r="B466" s="23"/>
      <c r="C466" s="14" t="s">
        <v>71</v>
      </c>
      <c r="D466" s="14" t="s">
        <v>70</v>
      </c>
      <c r="E466" s="14" t="s">
        <v>413</v>
      </c>
      <c r="F466" s="14" t="s">
        <v>31</v>
      </c>
      <c r="G466" s="93">
        <f>G467</f>
        <v>29251</v>
      </c>
      <c r="H466" s="93"/>
    </row>
    <row r="467" spans="1:8" ht="12.75">
      <c r="A467" s="47" t="s">
        <v>43</v>
      </c>
      <c r="B467" s="23"/>
      <c r="C467" s="14" t="s">
        <v>71</v>
      </c>
      <c r="D467" s="14" t="s">
        <v>70</v>
      </c>
      <c r="E467" s="14" t="s">
        <v>413</v>
      </c>
      <c r="F467" s="14" t="s">
        <v>32</v>
      </c>
      <c r="G467" s="123">
        <f>27312+1939</f>
        <v>29251</v>
      </c>
      <c r="H467" s="123"/>
    </row>
    <row r="468" spans="1:8" ht="12.75">
      <c r="A468" s="7" t="s">
        <v>129</v>
      </c>
      <c r="B468" s="7"/>
      <c r="C468" s="14" t="s">
        <v>71</v>
      </c>
      <c r="D468" s="14" t="s">
        <v>70</v>
      </c>
      <c r="E468" s="14" t="s">
        <v>414</v>
      </c>
      <c r="F468" s="14"/>
      <c r="G468" s="123">
        <f>G469</f>
        <v>506</v>
      </c>
      <c r="H468" s="123"/>
    </row>
    <row r="469" spans="1:8" ht="38.25">
      <c r="A469" s="47" t="s">
        <v>34</v>
      </c>
      <c r="B469" s="23"/>
      <c r="C469" s="14" t="s">
        <v>71</v>
      </c>
      <c r="D469" s="14" t="s">
        <v>70</v>
      </c>
      <c r="E469" s="14" t="s">
        <v>414</v>
      </c>
      <c r="F469" s="14" t="s">
        <v>31</v>
      </c>
      <c r="G469" s="123">
        <f>G470</f>
        <v>506</v>
      </c>
      <c r="H469" s="123"/>
    </row>
    <row r="470" spans="1:8" ht="12.75">
      <c r="A470" s="47" t="s">
        <v>43</v>
      </c>
      <c r="B470" s="23"/>
      <c r="C470" s="14" t="s">
        <v>71</v>
      </c>
      <c r="D470" s="14" t="s">
        <v>70</v>
      </c>
      <c r="E470" s="14" t="s">
        <v>414</v>
      </c>
      <c r="F470" s="14" t="s">
        <v>32</v>
      </c>
      <c r="G470" s="123">
        <f>100+406</f>
        <v>506</v>
      </c>
      <c r="H470" s="123"/>
    </row>
    <row r="471" spans="1:8" ht="12.75">
      <c r="A471" s="7" t="s">
        <v>45</v>
      </c>
      <c r="B471" s="7"/>
      <c r="C471" s="14" t="s">
        <v>67</v>
      </c>
      <c r="D471" s="14"/>
      <c r="E471" s="14"/>
      <c r="F471" s="14"/>
      <c r="G471" s="123">
        <f>G472+G479+G518</f>
        <v>63385.9</v>
      </c>
      <c r="H471" s="123">
        <f>H472+H479+H518</f>
        <v>49284</v>
      </c>
    </row>
    <row r="472" spans="1:8" ht="12.75">
      <c r="A472" s="7" t="s">
        <v>46</v>
      </c>
      <c r="B472" s="7"/>
      <c r="C472" s="14" t="s">
        <v>67</v>
      </c>
      <c r="D472" s="14" t="s">
        <v>78</v>
      </c>
      <c r="E472" s="14"/>
      <c r="F472" s="14"/>
      <c r="G472" s="123">
        <f aca="true" t="shared" si="4" ref="G472:G477">G473</f>
        <v>6200</v>
      </c>
      <c r="H472" s="123"/>
    </row>
    <row r="473" spans="1:8" ht="51">
      <c r="A473" s="44" t="s">
        <v>162</v>
      </c>
      <c r="B473" s="7"/>
      <c r="C473" s="14" t="s">
        <v>67</v>
      </c>
      <c r="D473" s="14" t="s">
        <v>78</v>
      </c>
      <c r="E473" s="14" t="s">
        <v>310</v>
      </c>
      <c r="F473" s="14"/>
      <c r="G473" s="123">
        <f t="shared" si="4"/>
        <v>6200</v>
      </c>
      <c r="H473" s="123"/>
    </row>
    <row r="474" spans="1:8" ht="25.5">
      <c r="A474" s="7" t="s">
        <v>166</v>
      </c>
      <c r="B474" s="7"/>
      <c r="C474" s="14" t="s">
        <v>67</v>
      </c>
      <c r="D474" s="14" t="s">
        <v>78</v>
      </c>
      <c r="E474" s="14" t="s">
        <v>320</v>
      </c>
      <c r="F474" s="14"/>
      <c r="G474" s="123">
        <f t="shared" si="4"/>
        <v>6200</v>
      </c>
      <c r="H474" s="123"/>
    </row>
    <row r="475" spans="1:8" ht="38.25">
      <c r="A475" s="7" t="s">
        <v>241</v>
      </c>
      <c r="B475" s="7"/>
      <c r="C475" s="14" t="s">
        <v>67</v>
      </c>
      <c r="D475" s="14" t="s">
        <v>78</v>
      </c>
      <c r="E475" s="14" t="s">
        <v>578</v>
      </c>
      <c r="F475" s="14"/>
      <c r="G475" s="123">
        <f t="shared" si="4"/>
        <v>6200</v>
      </c>
      <c r="H475" s="123"/>
    </row>
    <row r="476" spans="1:8" ht="38.25">
      <c r="A476" s="7" t="s">
        <v>322</v>
      </c>
      <c r="B476" s="7"/>
      <c r="C476" s="14" t="s">
        <v>67</v>
      </c>
      <c r="D476" s="14" t="s">
        <v>78</v>
      </c>
      <c r="E476" s="14" t="s">
        <v>321</v>
      </c>
      <c r="F476" s="14"/>
      <c r="G476" s="123">
        <f t="shared" si="4"/>
        <v>6200</v>
      </c>
      <c r="H476" s="123"/>
    </row>
    <row r="477" spans="1:8" ht="25.5">
      <c r="A477" s="47" t="s">
        <v>39</v>
      </c>
      <c r="B477" s="7"/>
      <c r="C477" s="14" t="s">
        <v>67</v>
      </c>
      <c r="D477" s="14" t="s">
        <v>78</v>
      </c>
      <c r="E477" s="14" t="s">
        <v>321</v>
      </c>
      <c r="F477" s="14" t="s">
        <v>36</v>
      </c>
      <c r="G477" s="123">
        <f t="shared" si="4"/>
        <v>6200</v>
      </c>
      <c r="H477" s="123"/>
    </row>
    <row r="478" spans="1:8" ht="38.25">
      <c r="A478" s="47" t="s">
        <v>41</v>
      </c>
      <c r="B478" s="7"/>
      <c r="C478" s="14" t="s">
        <v>67</v>
      </c>
      <c r="D478" s="14" t="s">
        <v>78</v>
      </c>
      <c r="E478" s="14" t="s">
        <v>321</v>
      </c>
      <c r="F478" s="14" t="s">
        <v>38</v>
      </c>
      <c r="G478" s="123">
        <v>6200</v>
      </c>
      <c r="H478" s="123"/>
    </row>
    <row r="479" spans="1:8" ht="12.75">
      <c r="A479" s="9" t="s">
        <v>47</v>
      </c>
      <c r="B479" s="9"/>
      <c r="C479" s="21" t="s">
        <v>67</v>
      </c>
      <c r="D479" s="21" t="s">
        <v>74</v>
      </c>
      <c r="E479" s="21"/>
      <c r="F479" s="21"/>
      <c r="G479" s="124">
        <f>G492+G506+G480</f>
        <v>43383.9</v>
      </c>
      <c r="H479" s="124">
        <f>H492+H506+H480</f>
        <v>35482</v>
      </c>
    </row>
    <row r="480" spans="1:8" ht="51">
      <c r="A480" s="44" t="s">
        <v>162</v>
      </c>
      <c r="B480" s="9"/>
      <c r="C480" s="21" t="s">
        <v>67</v>
      </c>
      <c r="D480" s="21" t="s">
        <v>74</v>
      </c>
      <c r="E480" s="21" t="s">
        <v>310</v>
      </c>
      <c r="F480" s="21"/>
      <c r="G480" s="124">
        <f>G481</f>
        <v>33559</v>
      </c>
      <c r="H480" s="124">
        <f>H481</f>
        <v>33559</v>
      </c>
    </row>
    <row r="481" spans="1:8" ht="25.5">
      <c r="A481" s="47" t="s">
        <v>584</v>
      </c>
      <c r="B481" s="23"/>
      <c r="C481" s="21" t="s">
        <v>67</v>
      </c>
      <c r="D481" s="21" t="s">
        <v>74</v>
      </c>
      <c r="E481" s="10" t="s">
        <v>585</v>
      </c>
      <c r="F481" s="10"/>
      <c r="G481" s="122">
        <f>G482+G488</f>
        <v>33559</v>
      </c>
      <c r="H481" s="122">
        <f>H482+H488</f>
        <v>33559</v>
      </c>
    </row>
    <row r="482" spans="1:8" ht="63.75">
      <c r="A482" s="47" t="s">
        <v>603</v>
      </c>
      <c r="B482" s="23"/>
      <c r="C482" s="21" t="s">
        <v>67</v>
      </c>
      <c r="D482" s="21" t="s">
        <v>74</v>
      </c>
      <c r="E482" s="10" t="s">
        <v>588</v>
      </c>
      <c r="F482" s="10"/>
      <c r="G482" s="122">
        <f>G483</f>
        <v>25275</v>
      </c>
      <c r="H482" s="122">
        <f>H483</f>
        <v>25275</v>
      </c>
    </row>
    <row r="483" spans="1:8" ht="25.5">
      <c r="A483" s="9" t="s">
        <v>560</v>
      </c>
      <c r="B483" s="9"/>
      <c r="C483" s="21" t="s">
        <v>67</v>
      </c>
      <c r="D483" s="21" t="s">
        <v>74</v>
      </c>
      <c r="E483" s="21" t="s">
        <v>586</v>
      </c>
      <c r="F483" s="21"/>
      <c r="G483" s="130">
        <f>G486+G484</f>
        <v>25275</v>
      </c>
      <c r="H483" s="130">
        <f>H486+H484</f>
        <v>25275</v>
      </c>
    </row>
    <row r="484" spans="1:8" ht="25.5">
      <c r="A484" s="22" t="s">
        <v>727</v>
      </c>
      <c r="B484" s="9"/>
      <c r="C484" s="21" t="s">
        <v>67</v>
      </c>
      <c r="D484" s="21" t="s">
        <v>74</v>
      </c>
      <c r="E484" s="21" t="s">
        <v>586</v>
      </c>
      <c r="F484" s="21" t="s">
        <v>52</v>
      </c>
      <c r="G484" s="130">
        <f>G485</f>
        <v>240</v>
      </c>
      <c r="H484" s="130">
        <f>H485</f>
        <v>240</v>
      </c>
    </row>
    <row r="485" spans="1:8" ht="38.25">
      <c r="A485" s="47" t="s">
        <v>55</v>
      </c>
      <c r="B485" s="9"/>
      <c r="C485" s="21" t="s">
        <v>67</v>
      </c>
      <c r="D485" s="21" t="s">
        <v>74</v>
      </c>
      <c r="E485" s="21" t="s">
        <v>586</v>
      </c>
      <c r="F485" s="21" t="s">
        <v>98</v>
      </c>
      <c r="G485" s="130">
        <f>180+60</f>
        <v>240</v>
      </c>
      <c r="H485" s="130">
        <f>G485</f>
        <v>240</v>
      </c>
    </row>
    <row r="486" spans="1:8" ht="25.5">
      <c r="A486" s="47" t="s">
        <v>39</v>
      </c>
      <c r="B486" s="23"/>
      <c r="C486" s="21" t="s">
        <v>67</v>
      </c>
      <c r="D486" s="21" t="s">
        <v>74</v>
      </c>
      <c r="E486" s="21" t="s">
        <v>586</v>
      </c>
      <c r="F486" s="21" t="s">
        <v>36</v>
      </c>
      <c r="G486" s="130">
        <f>G487</f>
        <v>25035</v>
      </c>
      <c r="H486" s="130">
        <f>H487</f>
        <v>25035</v>
      </c>
    </row>
    <row r="487" spans="1:8" ht="25.5">
      <c r="A487" s="97" t="s">
        <v>40</v>
      </c>
      <c r="B487" s="97"/>
      <c r="C487" s="21" t="s">
        <v>67</v>
      </c>
      <c r="D487" s="21" t="s">
        <v>74</v>
      </c>
      <c r="E487" s="21" t="s">
        <v>586</v>
      </c>
      <c r="F487" s="21" t="s">
        <v>37</v>
      </c>
      <c r="G487" s="122">
        <f>25275-180-60</f>
        <v>25035</v>
      </c>
      <c r="H487" s="122">
        <f>G487</f>
        <v>25035</v>
      </c>
    </row>
    <row r="488" spans="1:8" ht="38.25">
      <c r="A488" s="97" t="s">
        <v>611</v>
      </c>
      <c r="B488" s="97"/>
      <c r="C488" s="21" t="s">
        <v>67</v>
      </c>
      <c r="D488" s="21" t="s">
        <v>74</v>
      </c>
      <c r="E488" s="21" t="s">
        <v>589</v>
      </c>
      <c r="F488" s="21"/>
      <c r="G488" s="122">
        <f aca="true" t="shared" si="5" ref="G488:H490">G489</f>
        <v>8284</v>
      </c>
      <c r="H488" s="122">
        <f t="shared" si="5"/>
        <v>8284</v>
      </c>
    </row>
    <row r="489" spans="1:8" ht="38.25">
      <c r="A489" s="97" t="s">
        <v>561</v>
      </c>
      <c r="B489" s="97"/>
      <c r="C489" s="21" t="s">
        <v>67</v>
      </c>
      <c r="D489" s="21" t="s">
        <v>74</v>
      </c>
      <c r="E489" s="21" t="s">
        <v>587</v>
      </c>
      <c r="F489" s="21"/>
      <c r="G489" s="130">
        <f t="shared" si="5"/>
        <v>8284</v>
      </c>
      <c r="H489" s="130">
        <f t="shared" si="5"/>
        <v>8284</v>
      </c>
    </row>
    <row r="490" spans="1:8" ht="25.5">
      <c r="A490" s="47" t="s">
        <v>39</v>
      </c>
      <c r="B490" s="97"/>
      <c r="C490" s="21" t="s">
        <v>67</v>
      </c>
      <c r="D490" s="21" t="s">
        <v>74</v>
      </c>
      <c r="E490" s="21" t="s">
        <v>587</v>
      </c>
      <c r="F490" s="21" t="s">
        <v>36</v>
      </c>
      <c r="G490" s="130">
        <f t="shared" si="5"/>
        <v>8284</v>
      </c>
      <c r="H490" s="130">
        <f t="shared" si="5"/>
        <v>8284</v>
      </c>
    </row>
    <row r="491" spans="1:8" ht="38.25">
      <c r="A491" s="47" t="s">
        <v>41</v>
      </c>
      <c r="B491" s="97"/>
      <c r="C491" s="21" t="s">
        <v>67</v>
      </c>
      <c r="D491" s="21" t="s">
        <v>74</v>
      </c>
      <c r="E491" s="21" t="s">
        <v>587</v>
      </c>
      <c r="F491" s="21" t="s">
        <v>38</v>
      </c>
      <c r="G491" s="130">
        <f>8978-694</f>
        <v>8284</v>
      </c>
      <c r="H491" s="130">
        <f>8978-694</f>
        <v>8284</v>
      </c>
    </row>
    <row r="492" spans="1:8" ht="40.5" customHeight="1">
      <c r="A492" s="9" t="s">
        <v>173</v>
      </c>
      <c r="B492" s="9"/>
      <c r="C492" s="21" t="s">
        <v>67</v>
      </c>
      <c r="D492" s="21" t="s">
        <v>74</v>
      </c>
      <c r="E492" s="12" t="s">
        <v>419</v>
      </c>
      <c r="F492" s="21"/>
      <c r="G492" s="124">
        <f>G493+G498</f>
        <v>5967</v>
      </c>
      <c r="H492" s="124">
        <f>H493</f>
        <v>1923</v>
      </c>
    </row>
    <row r="493" spans="1:8" ht="25.5">
      <c r="A493" s="7" t="s">
        <v>175</v>
      </c>
      <c r="B493" s="23"/>
      <c r="C493" s="21" t="s">
        <v>67</v>
      </c>
      <c r="D493" s="21" t="s">
        <v>74</v>
      </c>
      <c r="E493" s="10" t="s">
        <v>423</v>
      </c>
      <c r="F493" s="10"/>
      <c r="G493" s="122">
        <f>G494</f>
        <v>1923</v>
      </c>
      <c r="H493" s="122">
        <f>H494</f>
        <v>1923</v>
      </c>
    </row>
    <row r="494" spans="1:8" ht="24" customHeight="1">
      <c r="A494" s="47" t="s">
        <v>605</v>
      </c>
      <c r="B494" s="23"/>
      <c r="C494" s="21" t="s">
        <v>67</v>
      </c>
      <c r="D494" s="21" t="s">
        <v>74</v>
      </c>
      <c r="E494" s="10" t="s">
        <v>424</v>
      </c>
      <c r="F494" s="10"/>
      <c r="G494" s="122">
        <f aca="true" t="shared" si="6" ref="G494:H496">G495</f>
        <v>1923</v>
      </c>
      <c r="H494" s="122">
        <f t="shared" si="6"/>
        <v>1923</v>
      </c>
    </row>
    <row r="495" spans="1:8" ht="102">
      <c r="A495" s="195" t="s">
        <v>618</v>
      </c>
      <c r="B495" s="23"/>
      <c r="C495" s="21" t="s">
        <v>67</v>
      </c>
      <c r="D495" s="21" t="s">
        <v>74</v>
      </c>
      <c r="E495" s="10" t="s">
        <v>619</v>
      </c>
      <c r="F495" s="10"/>
      <c r="G495" s="122">
        <f t="shared" si="6"/>
        <v>1923</v>
      </c>
      <c r="H495" s="122">
        <f t="shared" si="6"/>
        <v>1923</v>
      </c>
    </row>
    <row r="496" spans="1:8" ht="25.5">
      <c r="A496" s="47" t="s">
        <v>39</v>
      </c>
      <c r="B496" s="23"/>
      <c r="C496" s="21" t="s">
        <v>67</v>
      </c>
      <c r="D496" s="21" t="s">
        <v>74</v>
      </c>
      <c r="E496" s="10" t="s">
        <v>619</v>
      </c>
      <c r="F496" s="10">
        <v>300</v>
      </c>
      <c r="G496" s="122">
        <f t="shared" si="6"/>
        <v>1923</v>
      </c>
      <c r="H496" s="122">
        <f t="shared" si="6"/>
        <v>1923</v>
      </c>
    </row>
    <row r="497" spans="1:8" ht="25.5">
      <c r="A497" s="47" t="s">
        <v>40</v>
      </c>
      <c r="B497" s="23"/>
      <c r="C497" s="21" t="s">
        <v>67</v>
      </c>
      <c r="D497" s="21" t="s">
        <v>74</v>
      </c>
      <c r="E497" s="10" t="s">
        <v>619</v>
      </c>
      <c r="F497" s="10">
        <v>310</v>
      </c>
      <c r="G497" s="122">
        <f>1844.1+44.5+34.4</f>
        <v>1923</v>
      </c>
      <c r="H497" s="122">
        <f>G497</f>
        <v>1923</v>
      </c>
    </row>
    <row r="498" spans="1:8" ht="25.5">
      <c r="A498" s="47" t="s">
        <v>640</v>
      </c>
      <c r="B498" s="23"/>
      <c r="C498" s="21" t="s">
        <v>67</v>
      </c>
      <c r="D498" s="21" t="s">
        <v>74</v>
      </c>
      <c r="E498" s="10" t="s">
        <v>641</v>
      </c>
      <c r="F498" s="10"/>
      <c r="G498" s="122">
        <f>G499</f>
        <v>4044</v>
      </c>
      <c r="H498" s="122"/>
    </row>
    <row r="499" spans="1:8" ht="53.25" customHeight="1">
      <c r="A499" s="196" t="s">
        <v>642</v>
      </c>
      <c r="B499" s="23"/>
      <c r="C499" s="21" t="s">
        <v>67</v>
      </c>
      <c r="D499" s="21" t="s">
        <v>74</v>
      </c>
      <c r="E499" s="10" t="s">
        <v>643</v>
      </c>
      <c r="F499" s="10"/>
      <c r="G499" s="122">
        <f>G503+G500</f>
        <v>4044</v>
      </c>
      <c r="H499" s="122"/>
    </row>
    <row r="500" spans="1:8" ht="25.5">
      <c r="A500" s="196" t="s">
        <v>692</v>
      </c>
      <c r="B500" s="23"/>
      <c r="C500" s="21" t="s">
        <v>67</v>
      </c>
      <c r="D500" s="21" t="s">
        <v>74</v>
      </c>
      <c r="E500" s="10" t="s">
        <v>693</v>
      </c>
      <c r="F500" s="10"/>
      <c r="G500" s="122">
        <f>G501</f>
        <v>3994</v>
      </c>
      <c r="H500" s="122"/>
    </row>
    <row r="501" spans="1:8" ht="25.5">
      <c r="A501" s="47" t="s">
        <v>39</v>
      </c>
      <c r="B501" s="23"/>
      <c r="C501" s="21" t="s">
        <v>67</v>
      </c>
      <c r="D501" s="21" t="s">
        <v>74</v>
      </c>
      <c r="E501" s="10" t="s">
        <v>693</v>
      </c>
      <c r="F501" s="10">
        <v>300</v>
      </c>
      <c r="G501" s="122">
        <f>G502</f>
        <v>3994</v>
      </c>
      <c r="H501" s="122"/>
    </row>
    <row r="502" spans="1:8" ht="38.25">
      <c r="A502" s="47" t="s">
        <v>41</v>
      </c>
      <c r="B502" s="23"/>
      <c r="C502" s="21" t="s">
        <v>67</v>
      </c>
      <c r="D502" s="21" t="s">
        <v>74</v>
      </c>
      <c r="E502" s="10" t="s">
        <v>693</v>
      </c>
      <c r="F502" s="10">
        <v>320</v>
      </c>
      <c r="G502" s="122">
        <v>3994</v>
      </c>
      <c r="H502" s="122"/>
    </row>
    <row r="503" spans="1:8" ht="38.25">
      <c r="A503" s="196" t="s">
        <v>645</v>
      </c>
      <c r="B503" s="23"/>
      <c r="C503" s="21" t="s">
        <v>67</v>
      </c>
      <c r="D503" s="21" t="s">
        <v>74</v>
      </c>
      <c r="E503" s="10" t="s">
        <v>644</v>
      </c>
      <c r="F503" s="10"/>
      <c r="G503" s="122">
        <f>G504</f>
        <v>50</v>
      </c>
      <c r="H503" s="122"/>
    </row>
    <row r="504" spans="1:8" ht="25.5">
      <c r="A504" s="47" t="s">
        <v>39</v>
      </c>
      <c r="B504" s="23"/>
      <c r="C504" s="21" t="s">
        <v>67</v>
      </c>
      <c r="D504" s="21" t="s">
        <v>74</v>
      </c>
      <c r="E504" s="10" t="s">
        <v>644</v>
      </c>
      <c r="F504" s="10">
        <v>300</v>
      </c>
      <c r="G504" s="122">
        <f>G505</f>
        <v>50</v>
      </c>
      <c r="H504" s="122"/>
    </row>
    <row r="505" spans="1:8" ht="38.25">
      <c r="A505" s="47" t="s">
        <v>41</v>
      </c>
      <c r="B505" s="23"/>
      <c r="C505" s="21" t="s">
        <v>67</v>
      </c>
      <c r="D505" s="21" t="s">
        <v>74</v>
      </c>
      <c r="E505" s="10" t="s">
        <v>644</v>
      </c>
      <c r="F505" s="10">
        <v>320</v>
      </c>
      <c r="G505" s="122">
        <v>50</v>
      </c>
      <c r="H505" s="122"/>
    </row>
    <row r="506" spans="1:8" ht="51">
      <c r="A506" s="44" t="s">
        <v>150</v>
      </c>
      <c r="B506" s="44"/>
      <c r="C506" s="21" t="s">
        <v>67</v>
      </c>
      <c r="D506" s="21" t="s">
        <v>74</v>
      </c>
      <c r="E506" s="10" t="s">
        <v>430</v>
      </c>
      <c r="F506" s="10"/>
      <c r="G506" s="122">
        <f>G507</f>
        <v>3857.8999999999996</v>
      </c>
      <c r="H506" s="122"/>
    </row>
    <row r="507" spans="1:8" ht="102">
      <c r="A507" s="44" t="s">
        <v>6</v>
      </c>
      <c r="B507" s="44"/>
      <c r="C507" s="21" t="s">
        <v>67</v>
      </c>
      <c r="D507" s="21" t="s">
        <v>74</v>
      </c>
      <c r="E507" s="10" t="s">
        <v>431</v>
      </c>
      <c r="F507" s="10"/>
      <c r="G507" s="122">
        <f>G508</f>
        <v>3857.8999999999996</v>
      </c>
      <c r="H507" s="122"/>
    </row>
    <row r="508" spans="1:8" ht="66.75" customHeight="1">
      <c r="A508" s="44" t="s">
        <v>206</v>
      </c>
      <c r="B508" s="44"/>
      <c r="C508" s="21" t="s">
        <v>67</v>
      </c>
      <c r="D508" s="21" t="s">
        <v>74</v>
      </c>
      <c r="E508" s="10" t="s">
        <v>432</v>
      </c>
      <c r="F508" s="10"/>
      <c r="G508" s="122">
        <f>G512+G509+G515</f>
        <v>3857.8999999999996</v>
      </c>
      <c r="H508" s="122"/>
    </row>
    <row r="509" spans="1:8" ht="51">
      <c r="A509" s="44" t="s">
        <v>694</v>
      </c>
      <c r="B509" s="44"/>
      <c r="C509" s="21" t="s">
        <v>67</v>
      </c>
      <c r="D509" s="21" t="s">
        <v>74</v>
      </c>
      <c r="E509" s="10" t="s">
        <v>695</v>
      </c>
      <c r="F509" s="10"/>
      <c r="G509" s="122">
        <f>G510</f>
        <v>1861.2</v>
      </c>
      <c r="H509" s="122"/>
    </row>
    <row r="510" spans="1:8" ht="25.5">
      <c r="A510" s="47" t="s">
        <v>39</v>
      </c>
      <c r="B510" s="44"/>
      <c r="C510" s="21" t="s">
        <v>67</v>
      </c>
      <c r="D510" s="21" t="s">
        <v>74</v>
      </c>
      <c r="E510" s="10" t="s">
        <v>695</v>
      </c>
      <c r="F510" s="10">
        <v>300</v>
      </c>
      <c r="G510" s="122">
        <f>G511</f>
        <v>1861.2</v>
      </c>
      <c r="H510" s="122"/>
    </row>
    <row r="511" spans="1:8" ht="25.5">
      <c r="A511" s="47" t="s">
        <v>42</v>
      </c>
      <c r="B511" s="44"/>
      <c r="C511" s="21" t="s">
        <v>67</v>
      </c>
      <c r="D511" s="21" t="s">
        <v>74</v>
      </c>
      <c r="E511" s="10" t="s">
        <v>695</v>
      </c>
      <c r="F511" s="10">
        <v>320</v>
      </c>
      <c r="G511" s="122">
        <v>1861.2</v>
      </c>
      <c r="H511" s="122"/>
    </row>
    <row r="512" spans="1:8" ht="12.75">
      <c r="A512" s="44" t="s">
        <v>433</v>
      </c>
      <c r="B512" s="44"/>
      <c r="C512" s="21" t="s">
        <v>67</v>
      </c>
      <c r="D512" s="21" t="s">
        <v>74</v>
      </c>
      <c r="E512" s="10" t="s">
        <v>567</v>
      </c>
      <c r="F512" s="10"/>
      <c r="G512" s="122">
        <f>G513</f>
        <v>1199</v>
      </c>
      <c r="H512" s="122"/>
    </row>
    <row r="513" spans="1:8" ht="25.5">
      <c r="A513" s="47" t="s">
        <v>39</v>
      </c>
      <c r="B513" s="23"/>
      <c r="C513" s="21" t="s">
        <v>67</v>
      </c>
      <c r="D513" s="21" t="s">
        <v>74</v>
      </c>
      <c r="E513" s="10" t="s">
        <v>567</v>
      </c>
      <c r="F513" s="10">
        <v>300</v>
      </c>
      <c r="G513" s="122">
        <f>G514</f>
        <v>1199</v>
      </c>
      <c r="H513" s="122"/>
    </row>
    <row r="514" spans="1:8" ht="38.25">
      <c r="A514" s="47" t="s">
        <v>41</v>
      </c>
      <c r="B514" s="23"/>
      <c r="C514" s="21" t="s">
        <v>67</v>
      </c>
      <c r="D514" s="21" t="s">
        <v>74</v>
      </c>
      <c r="E514" s="10" t="s">
        <v>567</v>
      </c>
      <c r="F514" s="10">
        <v>320</v>
      </c>
      <c r="G514" s="122">
        <v>1199</v>
      </c>
      <c r="H514" s="122"/>
    </row>
    <row r="515" spans="1:8" ht="51">
      <c r="A515" s="44" t="s">
        <v>694</v>
      </c>
      <c r="B515" s="44"/>
      <c r="C515" s="21" t="s">
        <v>67</v>
      </c>
      <c r="D515" s="21" t="s">
        <v>74</v>
      </c>
      <c r="E515" s="10" t="s">
        <v>696</v>
      </c>
      <c r="F515" s="10"/>
      <c r="G515" s="122">
        <f>G516</f>
        <v>797.7</v>
      </c>
      <c r="H515" s="122"/>
    </row>
    <row r="516" spans="1:8" ht="25.5">
      <c r="A516" s="47" t="s">
        <v>39</v>
      </c>
      <c r="B516" s="44"/>
      <c r="C516" s="21" t="s">
        <v>67</v>
      </c>
      <c r="D516" s="21" t="s">
        <v>74</v>
      </c>
      <c r="E516" s="10" t="s">
        <v>696</v>
      </c>
      <c r="F516" s="10">
        <v>300</v>
      </c>
      <c r="G516" s="122">
        <f>G517</f>
        <v>797.7</v>
      </c>
      <c r="H516" s="122"/>
    </row>
    <row r="517" spans="1:8" ht="38.25">
      <c r="A517" s="47" t="s">
        <v>41</v>
      </c>
      <c r="B517" s="44"/>
      <c r="C517" s="21" t="s">
        <v>67</v>
      </c>
      <c r="D517" s="21" t="s">
        <v>74</v>
      </c>
      <c r="E517" s="10" t="s">
        <v>696</v>
      </c>
      <c r="F517" s="10">
        <v>320</v>
      </c>
      <c r="G517" s="122">
        <v>797.7</v>
      </c>
      <c r="H517" s="122"/>
    </row>
    <row r="518" spans="1:8" ht="12.75">
      <c r="A518" s="9" t="s">
        <v>48</v>
      </c>
      <c r="B518" s="9"/>
      <c r="C518" s="21" t="s">
        <v>67</v>
      </c>
      <c r="D518" s="21" t="s">
        <v>75</v>
      </c>
      <c r="E518" s="21"/>
      <c r="F518" s="21"/>
      <c r="G518" s="125">
        <f>G519</f>
        <v>13802</v>
      </c>
      <c r="H518" s="125">
        <f>H519</f>
        <v>13802</v>
      </c>
    </row>
    <row r="519" spans="1:8" ht="51">
      <c r="A519" s="9" t="s">
        <v>173</v>
      </c>
      <c r="B519" s="9"/>
      <c r="C519" s="21" t="s">
        <v>67</v>
      </c>
      <c r="D519" s="21" t="s">
        <v>75</v>
      </c>
      <c r="E519" s="21" t="s">
        <v>419</v>
      </c>
      <c r="F519" s="21"/>
      <c r="G519" s="125">
        <f aca="true" t="shared" si="7" ref="G519:H523">G520</f>
        <v>13802</v>
      </c>
      <c r="H519" s="125">
        <f t="shared" si="7"/>
        <v>13802</v>
      </c>
    </row>
    <row r="520" spans="1:8" ht="38.25">
      <c r="A520" s="9" t="s">
        <v>174</v>
      </c>
      <c r="B520" s="9"/>
      <c r="C520" s="21" t="s">
        <v>67</v>
      </c>
      <c r="D520" s="21" t="s">
        <v>75</v>
      </c>
      <c r="E520" s="21" t="s">
        <v>421</v>
      </c>
      <c r="F520" s="21"/>
      <c r="G520" s="125">
        <f t="shared" si="7"/>
        <v>13802</v>
      </c>
      <c r="H520" s="125">
        <f t="shared" si="7"/>
        <v>13802</v>
      </c>
    </row>
    <row r="521" spans="1:8" ht="63.75">
      <c r="A521" s="9" t="s">
        <v>422</v>
      </c>
      <c r="B521" s="9"/>
      <c r="C521" s="21" t="s">
        <v>67</v>
      </c>
      <c r="D521" s="21" t="s">
        <v>75</v>
      </c>
      <c r="E521" s="21" t="s">
        <v>420</v>
      </c>
      <c r="F521" s="21"/>
      <c r="G521" s="125">
        <f t="shared" si="7"/>
        <v>13802</v>
      </c>
      <c r="H521" s="125">
        <f t="shared" si="7"/>
        <v>13802</v>
      </c>
    </row>
    <row r="522" spans="1:8" ht="63.75">
      <c r="A522" s="97" t="s">
        <v>556</v>
      </c>
      <c r="B522" s="48"/>
      <c r="C522" s="21" t="s">
        <v>67</v>
      </c>
      <c r="D522" s="21" t="s">
        <v>75</v>
      </c>
      <c r="E522" s="21" t="s">
        <v>721</v>
      </c>
      <c r="F522" s="21"/>
      <c r="G522" s="130">
        <f t="shared" si="7"/>
        <v>13802</v>
      </c>
      <c r="H522" s="130">
        <f t="shared" si="7"/>
        <v>13802</v>
      </c>
    </row>
    <row r="523" spans="1:8" ht="25.5">
      <c r="A523" s="155" t="s">
        <v>623</v>
      </c>
      <c r="B523" s="48"/>
      <c r="C523" s="21" t="s">
        <v>67</v>
      </c>
      <c r="D523" s="21" t="s">
        <v>75</v>
      </c>
      <c r="E523" s="21" t="s">
        <v>721</v>
      </c>
      <c r="F523" s="21" t="s">
        <v>27</v>
      </c>
      <c r="G523" s="130">
        <f t="shared" si="7"/>
        <v>13802</v>
      </c>
      <c r="H523" s="130">
        <f t="shared" si="7"/>
        <v>13802</v>
      </c>
    </row>
    <row r="524" spans="1:8" ht="12.75">
      <c r="A524" s="155" t="s">
        <v>30</v>
      </c>
      <c r="C524" s="21" t="s">
        <v>67</v>
      </c>
      <c r="D524" s="21" t="s">
        <v>75</v>
      </c>
      <c r="E524" s="21" t="s">
        <v>721</v>
      </c>
      <c r="F524" s="21" t="s">
        <v>28</v>
      </c>
      <c r="G524" s="130">
        <f>14156-354</f>
        <v>13802</v>
      </c>
      <c r="H524" s="130">
        <f>14156-354</f>
        <v>13802</v>
      </c>
    </row>
    <row r="525" spans="1:8" ht="12.75">
      <c r="A525" s="9" t="s">
        <v>58</v>
      </c>
      <c r="B525" s="48"/>
      <c r="C525" s="107" t="s">
        <v>68</v>
      </c>
      <c r="D525" s="107"/>
      <c r="E525" s="107"/>
      <c r="F525" s="21"/>
      <c r="G525" s="130">
        <f>G526+G535</f>
        <v>119314.1</v>
      </c>
      <c r="H525" s="130"/>
    </row>
    <row r="526" spans="1:8" ht="12.75">
      <c r="A526" s="9" t="s">
        <v>59</v>
      </c>
      <c r="B526" s="48"/>
      <c r="C526" s="107" t="s">
        <v>68</v>
      </c>
      <c r="D526" s="107" t="s">
        <v>78</v>
      </c>
      <c r="E526" s="107"/>
      <c r="F526" s="21"/>
      <c r="G526" s="130">
        <f aca="true" t="shared" si="8" ref="G526:G533">G527</f>
        <v>100114.1</v>
      </c>
      <c r="H526" s="130"/>
    </row>
    <row r="527" spans="1:8" ht="51">
      <c r="A527" s="104" t="s">
        <v>86</v>
      </c>
      <c r="B527" s="48"/>
      <c r="C527" s="107" t="s">
        <v>68</v>
      </c>
      <c r="D527" s="107" t="s">
        <v>78</v>
      </c>
      <c r="E527" s="107" t="s">
        <v>301</v>
      </c>
      <c r="F527" s="21"/>
      <c r="G527" s="130">
        <f t="shared" si="8"/>
        <v>100114.1</v>
      </c>
      <c r="H527" s="130"/>
    </row>
    <row r="528" spans="1:8" ht="38.25">
      <c r="A528" s="155" t="s">
        <v>591</v>
      </c>
      <c r="B528" s="48"/>
      <c r="C528" s="107" t="s">
        <v>68</v>
      </c>
      <c r="D528" s="107" t="s">
        <v>78</v>
      </c>
      <c r="E528" s="107" t="s">
        <v>590</v>
      </c>
      <c r="F528" s="21"/>
      <c r="G528" s="130">
        <f>G532+G529</f>
        <v>100114.1</v>
      </c>
      <c r="H528" s="130"/>
    </row>
    <row r="529" spans="1:8" ht="25.5">
      <c r="A529" s="155" t="s">
        <v>697</v>
      </c>
      <c r="B529" s="48"/>
      <c r="C529" s="107" t="s">
        <v>68</v>
      </c>
      <c r="D529" s="107" t="s">
        <v>78</v>
      </c>
      <c r="E529" s="107" t="s">
        <v>698</v>
      </c>
      <c r="F529" s="21"/>
      <c r="G529" s="130">
        <f t="shared" si="8"/>
        <v>100077.1</v>
      </c>
      <c r="H529" s="130"/>
    </row>
    <row r="530" spans="1:8" ht="25.5">
      <c r="A530" s="155" t="s">
        <v>623</v>
      </c>
      <c r="B530" s="48"/>
      <c r="C530" s="107" t="s">
        <v>68</v>
      </c>
      <c r="D530" s="107" t="s">
        <v>78</v>
      </c>
      <c r="E530" s="107" t="s">
        <v>698</v>
      </c>
      <c r="F530" s="21" t="s">
        <v>27</v>
      </c>
      <c r="G530" s="130">
        <f t="shared" si="8"/>
        <v>100077.1</v>
      </c>
      <c r="H530" s="130"/>
    </row>
    <row r="531" spans="1:8" ht="12.75">
      <c r="A531" s="155" t="s">
        <v>30</v>
      </c>
      <c r="B531" s="48"/>
      <c r="C531" s="107" t="s">
        <v>68</v>
      </c>
      <c r="D531" s="107" t="s">
        <v>78</v>
      </c>
      <c r="E531" s="107" t="s">
        <v>698</v>
      </c>
      <c r="F531" s="21" t="s">
        <v>28</v>
      </c>
      <c r="G531" s="130">
        <f>137077.1-37000</f>
        <v>100077.1</v>
      </c>
      <c r="H531" s="130"/>
    </row>
    <row r="532" spans="1:8" ht="25.5">
      <c r="A532" s="155" t="s">
        <v>592</v>
      </c>
      <c r="B532" s="48"/>
      <c r="C532" s="107" t="s">
        <v>68</v>
      </c>
      <c r="D532" s="107" t="s">
        <v>78</v>
      </c>
      <c r="E532" s="107" t="s">
        <v>604</v>
      </c>
      <c r="F532" s="21"/>
      <c r="G532" s="130">
        <f t="shared" si="8"/>
        <v>37</v>
      </c>
      <c r="H532" s="130"/>
    </row>
    <row r="533" spans="1:8" ht="25.5">
      <c r="A533" s="155" t="s">
        <v>623</v>
      </c>
      <c r="B533" s="48"/>
      <c r="C533" s="107" t="s">
        <v>68</v>
      </c>
      <c r="D533" s="107" t="s">
        <v>78</v>
      </c>
      <c r="E533" s="107" t="s">
        <v>604</v>
      </c>
      <c r="F533" s="21" t="s">
        <v>27</v>
      </c>
      <c r="G533" s="130">
        <f t="shared" si="8"/>
        <v>37</v>
      </c>
      <c r="H533" s="130"/>
    </row>
    <row r="534" spans="1:8" ht="12.75">
      <c r="A534" s="155" t="s">
        <v>30</v>
      </c>
      <c r="B534" s="48"/>
      <c r="C534" s="107" t="s">
        <v>68</v>
      </c>
      <c r="D534" s="107" t="s">
        <v>78</v>
      </c>
      <c r="E534" s="107" t="s">
        <v>604</v>
      </c>
      <c r="F534" s="21" t="s">
        <v>28</v>
      </c>
      <c r="G534" s="130">
        <f>50-13</f>
        <v>37</v>
      </c>
      <c r="H534" s="130"/>
    </row>
    <row r="535" spans="1:8" ht="12.75">
      <c r="A535" s="9" t="s">
        <v>60</v>
      </c>
      <c r="B535" s="9"/>
      <c r="C535" s="21" t="s">
        <v>68</v>
      </c>
      <c r="D535" s="21" t="s">
        <v>72</v>
      </c>
      <c r="E535" s="21"/>
      <c r="F535" s="21"/>
      <c r="G535" s="124">
        <f>G536</f>
        <v>19200</v>
      </c>
      <c r="H535" s="130"/>
    </row>
    <row r="536" spans="1:8" ht="51">
      <c r="A536" s="9" t="s">
        <v>86</v>
      </c>
      <c r="B536" s="9"/>
      <c r="C536" s="21" t="s">
        <v>68</v>
      </c>
      <c r="D536" s="21" t="s">
        <v>72</v>
      </c>
      <c r="E536" s="55" t="s">
        <v>301</v>
      </c>
      <c r="F536" s="10"/>
      <c r="G536" s="122">
        <f>G537</f>
        <v>19200</v>
      </c>
      <c r="H536" s="130"/>
    </row>
    <row r="537" spans="1:8" ht="38.25">
      <c r="A537" s="89" t="s">
        <v>591</v>
      </c>
      <c r="B537" s="5"/>
      <c r="C537" s="107" t="s">
        <v>68</v>
      </c>
      <c r="D537" s="21" t="s">
        <v>650</v>
      </c>
      <c r="E537" s="14" t="s">
        <v>590</v>
      </c>
      <c r="F537" s="14"/>
      <c r="G537" s="123">
        <f>G538+G541+G544+G547</f>
        <v>19200</v>
      </c>
      <c r="H537" s="130"/>
    </row>
    <row r="538" spans="1:8" ht="63.75">
      <c r="A538" s="89" t="s">
        <v>649</v>
      </c>
      <c r="B538" s="5"/>
      <c r="C538" s="107" t="s">
        <v>68</v>
      </c>
      <c r="D538" s="21" t="s">
        <v>72</v>
      </c>
      <c r="E538" s="14" t="s">
        <v>651</v>
      </c>
      <c r="F538" s="14"/>
      <c r="G538" s="123">
        <f>G539</f>
        <v>10224</v>
      </c>
      <c r="H538" s="130"/>
    </row>
    <row r="539" spans="1:8" ht="25.5">
      <c r="A539" s="22" t="s">
        <v>727</v>
      </c>
      <c r="B539" s="5"/>
      <c r="C539" s="107" t="s">
        <v>68</v>
      </c>
      <c r="D539" s="21" t="s">
        <v>72</v>
      </c>
      <c r="E539" s="14" t="s">
        <v>651</v>
      </c>
      <c r="F539" s="14" t="s">
        <v>52</v>
      </c>
      <c r="G539" s="123">
        <f>G540</f>
        <v>10224</v>
      </c>
      <c r="H539" s="130"/>
    </row>
    <row r="540" spans="1:8" ht="38.25">
      <c r="A540" s="47" t="s">
        <v>55</v>
      </c>
      <c r="B540" s="5"/>
      <c r="C540" s="107" t="s">
        <v>68</v>
      </c>
      <c r="D540" s="21" t="s">
        <v>72</v>
      </c>
      <c r="E540" s="14" t="s">
        <v>651</v>
      </c>
      <c r="F540" s="14" t="s">
        <v>98</v>
      </c>
      <c r="G540" s="123">
        <f>5112+5112</f>
        <v>10224</v>
      </c>
      <c r="H540" s="130"/>
    </row>
    <row r="541" spans="1:8" ht="38.25">
      <c r="A541" s="89" t="s">
        <v>652</v>
      </c>
      <c r="B541" s="5"/>
      <c r="C541" s="107" t="s">
        <v>68</v>
      </c>
      <c r="D541" s="21" t="s">
        <v>72</v>
      </c>
      <c r="E541" s="14" t="s">
        <v>653</v>
      </c>
      <c r="F541" s="14"/>
      <c r="G541" s="123">
        <f>G542</f>
        <v>7056</v>
      </c>
      <c r="H541" s="130"/>
    </row>
    <row r="542" spans="1:8" ht="25.5">
      <c r="A542" s="22" t="s">
        <v>727</v>
      </c>
      <c r="B542" s="5"/>
      <c r="C542" s="107" t="s">
        <v>68</v>
      </c>
      <c r="D542" s="21" t="s">
        <v>72</v>
      </c>
      <c r="E542" s="14" t="s">
        <v>653</v>
      </c>
      <c r="F542" s="14" t="s">
        <v>52</v>
      </c>
      <c r="G542" s="123">
        <f>G543</f>
        <v>7056</v>
      </c>
      <c r="H542" s="130"/>
    </row>
    <row r="543" spans="1:8" ht="38.25">
      <c r="A543" s="47" t="s">
        <v>55</v>
      </c>
      <c r="B543" s="5"/>
      <c r="C543" s="107" t="s">
        <v>68</v>
      </c>
      <c r="D543" s="21" t="s">
        <v>72</v>
      </c>
      <c r="E543" s="14" t="s">
        <v>653</v>
      </c>
      <c r="F543" s="14" t="s">
        <v>98</v>
      </c>
      <c r="G543" s="123">
        <f>3528+3528</f>
        <v>7056</v>
      </c>
      <c r="H543" s="130"/>
    </row>
    <row r="544" spans="1:8" ht="51">
      <c r="A544" s="89" t="s">
        <v>654</v>
      </c>
      <c r="B544" s="5"/>
      <c r="C544" s="107" t="s">
        <v>68</v>
      </c>
      <c r="D544" s="21" t="s">
        <v>72</v>
      </c>
      <c r="E544" s="14" t="s">
        <v>655</v>
      </c>
      <c r="F544" s="14"/>
      <c r="G544" s="123">
        <f>G545</f>
        <v>1136</v>
      </c>
      <c r="H544" s="130"/>
    </row>
    <row r="545" spans="1:8" ht="25.5">
      <c r="A545" s="22" t="s">
        <v>727</v>
      </c>
      <c r="B545" s="5"/>
      <c r="C545" s="107" t="s">
        <v>68</v>
      </c>
      <c r="D545" s="21" t="s">
        <v>72</v>
      </c>
      <c r="E545" s="14" t="s">
        <v>655</v>
      </c>
      <c r="F545" s="14" t="s">
        <v>52</v>
      </c>
      <c r="G545" s="123">
        <f>G546</f>
        <v>1136</v>
      </c>
      <c r="H545" s="130"/>
    </row>
    <row r="546" spans="1:8" ht="38.25">
      <c r="A546" s="47" t="s">
        <v>55</v>
      </c>
      <c r="B546" s="5"/>
      <c r="C546" s="107" t="s">
        <v>68</v>
      </c>
      <c r="D546" s="21" t="s">
        <v>72</v>
      </c>
      <c r="E546" s="14" t="s">
        <v>655</v>
      </c>
      <c r="F546" s="14" t="s">
        <v>98</v>
      </c>
      <c r="G546" s="123">
        <v>1136</v>
      </c>
      <c r="H546" s="130"/>
    </row>
    <row r="547" spans="1:8" ht="38.25">
      <c r="A547" s="89" t="s">
        <v>656</v>
      </c>
      <c r="B547" s="5"/>
      <c r="C547" s="107" t="s">
        <v>68</v>
      </c>
      <c r="D547" s="21" t="s">
        <v>72</v>
      </c>
      <c r="E547" s="14" t="s">
        <v>657</v>
      </c>
      <c r="F547" s="14"/>
      <c r="G547" s="123">
        <f>G548</f>
        <v>784</v>
      </c>
      <c r="H547" s="130"/>
    </row>
    <row r="548" spans="1:8" ht="25.5">
      <c r="A548" s="22" t="s">
        <v>727</v>
      </c>
      <c r="B548" s="5"/>
      <c r="C548" s="107" t="s">
        <v>68</v>
      </c>
      <c r="D548" s="21" t="s">
        <v>72</v>
      </c>
      <c r="E548" s="14" t="s">
        <v>657</v>
      </c>
      <c r="F548" s="14" t="s">
        <v>52</v>
      </c>
      <c r="G548" s="123">
        <f>G549</f>
        <v>784</v>
      </c>
      <c r="H548" s="130"/>
    </row>
    <row r="549" spans="1:8" ht="38.25">
      <c r="A549" s="47" t="s">
        <v>55</v>
      </c>
      <c r="B549" s="5"/>
      <c r="C549" s="107" t="s">
        <v>68</v>
      </c>
      <c r="D549" s="21" t="s">
        <v>72</v>
      </c>
      <c r="E549" s="14" t="s">
        <v>657</v>
      </c>
      <c r="F549" s="14" t="s">
        <v>98</v>
      </c>
      <c r="G549" s="123">
        <v>784</v>
      </c>
      <c r="H549" s="130"/>
    </row>
    <row r="550" spans="1:8" ht="25.5">
      <c r="A550" s="9" t="s">
        <v>62</v>
      </c>
      <c r="B550" s="98"/>
      <c r="C550" s="53" t="s">
        <v>106</v>
      </c>
      <c r="D550" s="53"/>
      <c r="E550" s="99"/>
      <c r="F550" s="29"/>
      <c r="G550" s="124">
        <f aca="true" t="shared" si="9" ref="G550:G556">G551</f>
        <v>500</v>
      </c>
      <c r="H550" s="124"/>
    </row>
    <row r="551" spans="1:8" ht="25.5">
      <c r="A551" s="9" t="s">
        <v>63</v>
      </c>
      <c r="B551" s="98"/>
      <c r="C551" s="53" t="s">
        <v>106</v>
      </c>
      <c r="D551" s="53" t="s">
        <v>78</v>
      </c>
      <c r="E551" s="99"/>
      <c r="F551" s="29"/>
      <c r="G551" s="124">
        <f t="shared" si="9"/>
        <v>500</v>
      </c>
      <c r="H551" s="124"/>
    </row>
    <row r="552" spans="1:8" ht="51">
      <c r="A552" s="9" t="s">
        <v>162</v>
      </c>
      <c r="B552" s="98"/>
      <c r="C552" s="53" t="s">
        <v>106</v>
      </c>
      <c r="D552" s="53" t="s">
        <v>78</v>
      </c>
      <c r="E552" s="99" t="s">
        <v>310</v>
      </c>
      <c r="F552" s="29"/>
      <c r="G552" s="124">
        <f t="shared" si="9"/>
        <v>500</v>
      </c>
      <c r="H552" s="124"/>
    </row>
    <row r="553" spans="1:8" ht="25.5">
      <c r="A553" s="7" t="s">
        <v>163</v>
      </c>
      <c r="B553" s="98"/>
      <c r="C553" s="53" t="s">
        <v>106</v>
      </c>
      <c r="D553" s="53" t="s">
        <v>78</v>
      </c>
      <c r="E553" s="99" t="s">
        <v>311</v>
      </c>
      <c r="F553" s="29"/>
      <c r="G553" s="124">
        <f t="shared" si="9"/>
        <v>500</v>
      </c>
      <c r="H553" s="124"/>
    </row>
    <row r="554" spans="1:8" ht="25.5">
      <c r="A554" s="7" t="s">
        <v>238</v>
      </c>
      <c r="B554" s="98"/>
      <c r="C554" s="53" t="s">
        <v>106</v>
      </c>
      <c r="D554" s="53" t="s">
        <v>78</v>
      </c>
      <c r="E554" s="99" t="s">
        <v>309</v>
      </c>
      <c r="F554" s="29"/>
      <c r="G554" s="124">
        <f t="shared" si="9"/>
        <v>500</v>
      </c>
      <c r="H554" s="124"/>
    </row>
    <row r="555" spans="1:8" ht="12.75">
      <c r="A555" s="9" t="s">
        <v>64</v>
      </c>
      <c r="B555" s="98"/>
      <c r="C555" s="53" t="s">
        <v>106</v>
      </c>
      <c r="D555" s="53" t="s">
        <v>78</v>
      </c>
      <c r="E555" s="29" t="s">
        <v>312</v>
      </c>
      <c r="F555" s="30"/>
      <c r="G555" s="125">
        <f t="shared" si="9"/>
        <v>500</v>
      </c>
      <c r="H555" s="125"/>
    </row>
    <row r="556" spans="1:8" ht="25.5">
      <c r="A556" s="9" t="s">
        <v>157</v>
      </c>
      <c r="B556" s="98"/>
      <c r="C556" s="53" t="s">
        <v>106</v>
      </c>
      <c r="D556" s="53" t="s">
        <v>78</v>
      </c>
      <c r="E556" s="29" t="s">
        <v>312</v>
      </c>
      <c r="F556" s="30" t="s">
        <v>156</v>
      </c>
      <c r="G556" s="126">
        <f t="shared" si="9"/>
        <v>500</v>
      </c>
      <c r="H556" s="126"/>
    </row>
    <row r="557" spans="1:8" ht="12.75">
      <c r="A557" s="9" t="s">
        <v>64</v>
      </c>
      <c r="B557" s="98"/>
      <c r="C557" s="53" t="s">
        <v>106</v>
      </c>
      <c r="D557" s="53" t="s">
        <v>78</v>
      </c>
      <c r="E557" s="29" t="s">
        <v>312</v>
      </c>
      <c r="F557" s="30" t="s">
        <v>18</v>
      </c>
      <c r="G557" s="126">
        <v>500</v>
      </c>
      <c r="H557" s="126"/>
    </row>
    <row r="558" spans="1:8" ht="25.5">
      <c r="A558" s="40" t="s">
        <v>66</v>
      </c>
      <c r="B558" s="40">
        <v>902</v>
      </c>
      <c r="C558" s="32"/>
      <c r="D558" s="32"/>
      <c r="E558" s="32"/>
      <c r="F558" s="32"/>
      <c r="G558" s="140">
        <f>G559+G815</f>
        <v>1012640</v>
      </c>
      <c r="H558" s="140">
        <f>H559+H815</f>
        <v>628469</v>
      </c>
    </row>
    <row r="559" spans="1:8" ht="12.75">
      <c r="A559" s="7" t="s">
        <v>122</v>
      </c>
      <c r="B559" s="7"/>
      <c r="C559" s="14" t="s">
        <v>71</v>
      </c>
      <c r="D559" s="14"/>
      <c r="E559" s="14"/>
      <c r="F559" s="14"/>
      <c r="G559" s="123">
        <f>G560+G610+G752+G775+G791</f>
        <v>998671</v>
      </c>
      <c r="H559" s="123">
        <f>H560+H610+H752+H775+H791</f>
        <v>614500</v>
      </c>
    </row>
    <row r="560" spans="1:8" ht="12.75">
      <c r="A560" s="9" t="s">
        <v>135</v>
      </c>
      <c r="B560" s="7"/>
      <c r="C560" s="14" t="s">
        <v>71</v>
      </c>
      <c r="D560" s="14" t="s">
        <v>78</v>
      </c>
      <c r="E560" s="14"/>
      <c r="F560" s="14"/>
      <c r="G560" s="123">
        <f>G561+G601+G606</f>
        <v>369102</v>
      </c>
      <c r="H560" s="123">
        <f>H561+H601</f>
        <v>185255</v>
      </c>
    </row>
    <row r="561" spans="1:8" ht="51">
      <c r="A561" s="104" t="s">
        <v>170</v>
      </c>
      <c r="B561" s="5"/>
      <c r="C561" s="14" t="s">
        <v>71</v>
      </c>
      <c r="D561" s="14" t="s">
        <v>78</v>
      </c>
      <c r="E561" s="10" t="s">
        <v>352</v>
      </c>
      <c r="F561" s="10"/>
      <c r="G561" s="122">
        <f>G562</f>
        <v>365852</v>
      </c>
      <c r="H561" s="122">
        <f>H562</f>
        <v>185255</v>
      </c>
    </row>
    <row r="562" spans="1:8" ht="25.5">
      <c r="A562" s="104" t="s">
        <v>222</v>
      </c>
      <c r="B562" s="5"/>
      <c r="C562" s="14" t="s">
        <v>71</v>
      </c>
      <c r="D562" s="14" t="s">
        <v>78</v>
      </c>
      <c r="E562" s="10" t="s">
        <v>354</v>
      </c>
      <c r="F562" s="10"/>
      <c r="G562" s="122">
        <f>G573+G563+G587+G591</f>
        <v>365852</v>
      </c>
      <c r="H562" s="122">
        <f>H573+H563+H587+H591</f>
        <v>185255</v>
      </c>
    </row>
    <row r="563" spans="1:8" ht="51">
      <c r="A563" s="104" t="s">
        <v>225</v>
      </c>
      <c r="B563" s="5"/>
      <c r="C563" s="14" t="s">
        <v>71</v>
      </c>
      <c r="D563" s="14" t="s">
        <v>78</v>
      </c>
      <c r="E563" s="118" t="s">
        <v>355</v>
      </c>
      <c r="F563" s="10"/>
      <c r="G563" s="122">
        <f>G564+G567+G570</f>
        <v>45736</v>
      </c>
      <c r="H563" s="122"/>
    </row>
    <row r="564" spans="1:8" ht="51">
      <c r="A564" s="104" t="s">
        <v>226</v>
      </c>
      <c r="B564" s="5"/>
      <c r="C564" s="14" t="s">
        <v>71</v>
      </c>
      <c r="D564" s="14" t="s">
        <v>78</v>
      </c>
      <c r="E564" s="118" t="s">
        <v>353</v>
      </c>
      <c r="F564" s="10"/>
      <c r="G564" s="122">
        <f>G565</f>
        <v>58</v>
      </c>
      <c r="H564" s="122"/>
    </row>
    <row r="565" spans="1:8" ht="38.25">
      <c r="A565" s="89" t="s">
        <v>34</v>
      </c>
      <c r="B565" s="5"/>
      <c r="C565" s="14" t="s">
        <v>71</v>
      </c>
      <c r="D565" s="14" t="s">
        <v>78</v>
      </c>
      <c r="E565" s="118" t="s">
        <v>353</v>
      </c>
      <c r="F565" s="10">
        <v>600</v>
      </c>
      <c r="G565" s="122">
        <f>G566</f>
        <v>58</v>
      </c>
      <c r="H565" s="122"/>
    </row>
    <row r="566" spans="1:8" ht="12.75">
      <c r="A566" s="89" t="s">
        <v>43</v>
      </c>
      <c r="B566" s="5"/>
      <c r="C566" s="14" t="s">
        <v>71</v>
      </c>
      <c r="D566" s="14" t="s">
        <v>78</v>
      </c>
      <c r="E566" s="118" t="s">
        <v>353</v>
      </c>
      <c r="F566" s="10">
        <v>610</v>
      </c>
      <c r="G566" s="122">
        <v>58</v>
      </c>
      <c r="H566" s="122"/>
    </row>
    <row r="567" spans="1:8" ht="78.75" customHeight="1">
      <c r="A567" s="89" t="s">
        <v>763</v>
      </c>
      <c r="B567" s="5"/>
      <c r="C567" s="14" t="s">
        <v>71</v>
      </c>
      <c r="D567" s="14" t="s">
        <v>78</v>
      </c>
      <c r="E567" s="118" t="s">
        <v>765</v>
      </c>
      <c r="F567" s="10"/>
      <c r="G567" s="122">
        <f>G568</f>
        <v>38000</v>
      </c>
      <c r="H567" s="122"/>
    </row>
    <row r="568" spans="1:8" ht="25.5">
      <c r="A568" s="22" t="s">
        <v>727</v>
      </c>
      <c r="B568" s="5"/>
      <c r="C568" s="14" t="s">
        <v>71</v>
      </c>
      <c r="D568" s="14" t="s">
        <v>78</v>
      </c>
      <c r="E568" s="118" t="s">
        <v>765</v>
      </c>
      <c r="F568" s="10">
        <v>200</v>
      </c>
      <c r="G568" s="122">
        <f>G569</f>
        <v>38000</v>
      </c>
      <c r="H568" s="122"/>
    </row>
    <row r="569" spans="1:8" ht="38.25">
      <c r="A569" s="64" t="s">
        <v>55</v>
      </c>
      <c r="B569" s="5"/>
      <c r="C569" s="14" t="s">
        <v>71</v>
      </c>
      <c r="D569" s="14" t="s">
        <v>78</v>
      </c>
      <c r="E569" s="118" t="s">
        <v>765</v>
      </c>
      <c r="F569" s="10">
        <v>240</v>
      </c>
      <c r="G569" s="122">
        <v>38000</v>
      </c>
      <c r="H569" s="122"/>
    </row>
    <row r="570" spans="1:8" ht="76.5">
      <c r="A570" s="89" t="s">
        <v>764</v>
      </c>
      <c r="B570" s="5"/>
      <c r="C570" s="14" t="s">
        <v>71</v>
      </c>
      <c r="D570" s="14" t="s">
        <v>78</v>
      </c>
      <c r="E570" s="118" t="s">
        <v>766</v>
      </c>
      <c r="F570" s="10"/>
      <c r="G570" s="122">
        <f>G571</f>
        <v>7678</v>
      </c>
      <c r="H570" s="122"/>
    </row>
    <row r="571" spans="1:8" ht="25.5">
      <c r="A571" s="22" t="s">
        <v>727</v>
      </c>
      <c r="B571" s="5"/>
      <c r="C571" s="14" t="s">
        <v>71</v>
      </c>
      <c r="D571" s="14" t="s">
        <v>78</v>
      </c>
      <c r="E571" s="118" t="s">
        <v>766</v>
      </c>
      <c r="F571" s="10">
        <v>200</v>
      </c>
      <c r="G571" s="122">
        <f>G572</f>
        <v>7678</v>
      </c>
      <c r="H571" s="122"/>
    </row>
    <row r="572" spans="1:8" ht="38.25">
      <c r="A572" s="64" t="s">
        <v>55</v>
      </c>
      <c r="B572" s="5"/>
      <c r="C572" s="14" t="s">
        <v>71</v>
      </c>
      <c r="D572" s="14" t="s">
        <v>78</v>
      </c>
      <c r="E572" s="118" t="s">
        <v>766</v>
      </c>
      <c r="F572" s="10">
        <v>240</v>
      </c>
      <c r="G572" s="122">
        <f>8000-322</f>
        <v>7678</v>
      </c>
      <c r="H572" s="122"/>
    </row>
    <row r="573" spans="1:8" ht="51">
      <c r="A573" s="104" t="s">
        <v>224</v>
      </c>
      <c r="B573" s="78"/>
      <c r="C573" s="14" t="s">
        <v>71</v>
      </c>
      <c r="D573" s="14" t="s">
        <v>78</v>
      </c>
      <c r="E573" s="12" t="s">
        <v>356</v>
      </c>
      <c r="F573" s="10"/>
      <c r="G573" s="122">
        <f>G574+G581+G584</f>
        <v>317994</v>
      </c>
      <c r="H573" s="122">
        <f>H574+H581+H584</f>
        <v>185255</v>
      </c>
    </row>
    <row r="574" spans="1:8" ht="25.5">
      <c r="A574" s="77" t="s">
        <v>300</v>
      </c>
      <c r="B574" s="100"/>
      <c r="C574" s="14" t="s">
        <v>71</v>
      </c>
      <c r="D574" s="14" t="s">
        <v>78</v>
      </c>
      <c r="E574" s="10" t="s">
        <v>357</v>
      </c>
      <c r="F574" s="10"/>
      <c r="G574" s="122">
        <f>G577+G575+G579</f>
        <v>112517</v>
      </c>
      <c r="H574" s="122"/>
    </row>
    <row r="575" spans="1:8" ht="63.75">
      <c r="A575" s="47" t="s">
        <v>50</v>
      </c>
      <c r="B575" s="100"/>
      <c r="C575" s="14" t="s">
        <v>71</v>
      </c>
      <c r="D575" s="14" t="s">
        <v>78</v>
      </c>
      <c r="E575" s="10" t="s">
        <v>357</v>
      </c>
      <c r="F575" s="10">
        <v>100</v>
      </c>
      <c r="G575" s="122">
        <f>G576</f>
        <v>60.4</v>
      </c>
      <c r="H575" s="122"/>
    </row>
    <row r="576" spans="1:8" ht="25.5">
      <c r="A576" s="47" t="s">
        <v>33</v>
      </c>
      <c r="B576" s="100"/>
      <c r="C576" s="14" t="s">
        <v>71</v>
      </c>
      <c r="D576" s="14" t="s">
        <v>78</v>
      </c>
      <c r="E576" s="10" t="s">
        <v>357</v>
      </c>
      <c r="F576" s="10">
        <v>110</v>
      </c>
      <c r="G576" s="122">
        <f>46.4+14</f>
        <v>60.4</v>
      </c>
      <c r="H576" s="122"/>
    </row>
    <row r="577" spans="1:8" ht="38.25">
      <c r="A577" s="89" t="s">
        <v>34</v>
      </c>
      <c r="B577" s="24"/>
      <c r="C577" s="14" t="s">
        <v>71</v>
      </c>
      <c r="D577" s="14" t="s">
        <v>78</v>
      </c>
      <c r="E577" s="10" t="s">
        <v>357</v>
      </c>
      <c r="F577" s="10">
        <v>600</v>
      </c>
      <c r="G577" s="122">
        <f>G578</f>
        <v>112443.6</v>
      </c>
      <c r="H577" s="122"/>
    </row>
    <row r="578" spans="1:8" ht="12.75">
      <c r="A578" s="89" t="s">
        <v>43</v>
      </c>
      <c r="B578" s="24"/>
      <c r="C578" s="14" t="s">
        <v>71</v>
      </c>
      <c r="D578" s="14" t="s">
        <v>78</v>
      </c>
      <c r="E578" s="10" t="s">
        <v>357</v>
      </c>
      <c r="F578" s="10">
        <v>610</v>
      </c>
      <c r="G578" s="122">
        <f>128984-340-8001-1200-2976-73.4-3950</f>
        <v>112443.6</v>
      </c>
      <c r="H578" s="122"/>
    </row>
    <row r="579" spans="1:8" ht="12.75">
      <c r="A579" s="47" t="s">
        <v>56</v>
      </c>
      <c r="B579" s="24"/>
      <c r="C579" s="14" t="s">
        <v>71</v>
      </c>
      <c r="D579" s="14" t="s">
        <v>78</v>
      </c>
      <c r="E579" s="10" t="s">
        <v>357</v>
      </c>
      <c r="F579" s="10">
        <v>800</v>
      </c>
      <c r="G579" s="122">
        <f>G580</f>
        <v>13</v>
      </c>
      <c r="H579" s="122"/>
    </row>
    <row r="580" spans="1:8" ht="12.75">
      <c r="A580" s="47" t="s">
        <v>57</v>
      </c>
      <c r="B580" s="24"/>
      <c r="C580" s="14" t="s">
        <v>71</v>
      </c>
      <c r="D580" s="14" t="s">
        <v>78</v>
      </c>
      <c r="E580" s="10" t="s">
        <v>357</v>
      </c>
      <c r="F580" s="10">
        <v>850</v>
      </c>
      <c r="G580" s="122">
        <f>5+8</f>
        <v>13</v>
      </c>
      <c r="H580" s="122"/>
    </row>
    <row r="581" spans="1:8" ht="38.25">
      <c r="A581" s="89" t="s">
        <v>609</v>
      </c>
      <c r="B581" s="24"/>
      <c r="C581" s="14" t="s">
        <v>71</v>
      </c>
      <c r="D581" s="14" t="s">
        <v>78</v>
      </c>
      <c r="E581" s="10" t="s">
        <v>358</v>
      </c>
      <c r="F581" s="10"/>
      <c r="G581" s="122">
        <f>G582</f>
        <v>20222</v>
      </c>
      <c r="H581" s="122"/>
    </row>
    <row r="582" spans="1:8" ht="38.25">
      <c r="A582" s="157" t="s">
        <v>34</v>
      </c>
      <c r="B582" s="24"/>
      <c r="C582" s="14" t="s">
        <v>71</v>
      </c>
      <c r="D582" s="14" t="s">
        <v>78</v>
      </c>
      <c r="E582" s="10" t="s">
        <v>358</v>
      </c>
      <c r="F582" s="10">
        <v>600</v>
      </c>
      <c r="G582" s="122">
        <f>G583</f>
        <v>20222</v>
      </c>
      <c r="H582" s="122"/>
    </row>
    <row r="583" spans="1:8" ht="12.75">
      <c r="A583" s="157" t="s">
        <v>43</v>
      </c>
      <c r="B583" s="24"/>
      <c r="C583" s="14" t="s">
        <v>71</v>
      </c>
      <c r="D583" s="14" t="s">
        <v>78</v>
      </c>
      <c r="E583" s="10" t="s">
        <v>358</v>
      </c>
      <c r="F583" s="10">
        <v>610</v>
      </c>
      <c r="G583" s="122">
        <f>1000+3000+1900+14322</f>
        <v>20222</v>
      </c>
      <c r="H583" s="122"/>
    </row>
    <row r="584" spans="1:8" ht="117" customHeight="1">
      <c r="A584" s="101" t="s">
        <v>362</v>
      </c>
      <c r="B584" s="101"/>
      <c r="C584" s="106" t="s">
        <v>71</v>
      </c>
      <c r="D584" s="106" t="s">
        <v>78</v>
      </c>
      <c r="E584" s="14" t="s">
        <v>361</v>
      </c>
      <c r="F584" s="14"/>
      <c r="G584" s="123">
        <f>G585</f>
        <v>185255</v>
      </c>
      <c r="H584" s="123">
        <f>H585</f>
        <v>185255</v>
      </c>
    </row>
    <row r="585" spans="1:8" ht="38.25">
      <c r="A585" s="47" t="s">
        <v>34</v>
      </c>
      <c r="B585" s="23"/>
      <c r="C585" s="106" t="s">
        <v>71</v>
      </c>
      <c r="D585" s="106" t="s">
        <v>78</v>
      </c>
      <c r="E585" s="14" t="s">
        <v>361</v>
      </c>
      <c r="F585" s="14" t="s">
        <v>31</v>
      </c>
      <c r="G585" s="123">
        <f>G586</f>
        <v>185255</v>
      </c>
      <c r="H585" s="123">
        <f>H586</f>
        <v>185255</v>
      </c>
    </row>
    <row r="586" spans="1:8" ht="12.75">
      <c r="A586" s="47" t="s">
        <v>43</v>
      </c>
      <c r="B586" s="23"/>
      <c r="C586" s="106" t="s">
        <v>71</v>
      </c>
      <c r="D586" s="106" t="s">
        <v>78</v>
      </c>
      <c r="E586" s="14" t="s">
        <v>361</v>
      </c>
      <c r="F586" s="14" t="s">
        <v>32</v>
      </c>
      <c r="G586" s="123">
        <f>158113+27142</f>
        <v>185255</v>
      </c>
      <c r="H586" s="123">
        <f>158113+27142</f>
        <v>185255</v>
      </c>
    </row>
    <row r="587" spans="1:8" ht="63.75">
      <c r="A587" s="158" t="s">
        <v>227</v>
      </c>
      <c r="B587" s="24"/>
      <c r="C587" s="106" t="s">
        <v>71</v>
      </c>
      <c r="D587" s="106" t="s">
        <v>78</v>
      </c>
      <c r="E587" s="14" t="s">
        <v>360</v>
      </c>
      <c r="F587" s="14"/>
      <c r="G587" s="123">
        <f>G588</f>
        <v>205</v>
      </c>
      <c r="H587" s="123"/>
    </row>
    <row r="588" spans="1:8" ht="25.5">
      <c r="A588" s="158" t="s">
        <v>767</v>
      </c>
      <c r="B588" s="24"/>
      <c r="C588" s="106" t="s">
        <v>71</v>
      </c>
      <c r="D588" s="106" t="s">
        <v>78</v>
      </c>
      <c r="E588" s="14" t="s">
        <v>768</v>
      </c>
      <c r="F588" s="14"/>
      <c r="G588" s="123">
        <f>G589</f>
        <v>205</v>
      </c>
      <c r="H588" s="123"/>
    </row>
    <row r="589" spans="1:8" ht="38.25">
      <c r="A589" s="158" t="s">
        <v>34</v>
      </c>
      <c r="B589" s="24"/>
      <c r="C589" s="106" t="s">
        <v>71</v>
      </c>
      <c r="D589" s="106" t="s">
        <v>78</v>
      </c>
      <c r="E589" s="14" t="s">
        <v>768</v>
      </c>
      <c r="F589" s="14" t="s">
        <v>31</v>
      </c>
      <c r="G589" s="123">
        <f>G590</f>
        <v>205</v>
      </c>
      <c r="H589" s="123"/>
    </row>
    <row r="590" spans="1:8" ht="12.75">
      <c r="A590" s="158" t="s">
        <v>43</v>
      </c>
      <c r="B590" s="24"/>
      <c r="C590" s="106" t="s">
        <v>71</v>
      </c>
      <c r="D590" s="106" t="s">
        <v>78</v>
      </c>
      <c r="E590" s="14" t="s">
        <v>768</v>
      </c>
      <c r="F590" s="14" t="s">
        <v>32</v>
      </c>
      <c r="G590" s="123">
        <v>205</v>
      </c>
      <c r="H590" s="123"/>
    </row>
    <row r="591" spans="1:8" ht="38.25">
      <c r="A591" s="158" t="s">
        <v>515</v>
      </c>
      <c r="B591" s="24"/>
      <c r="C591" s="106" t="s">
        <v>71</v>
      </c>
      <c r="D591" s="106" t="s">
        <v>78</v>
      </c>
      <c r="E591" s="10" t="s">
        <v>366</v>
      </c>
      <c r="F591" s="14"/>
      <c r="G591" s="123">
        <f>G595+G598+G592</f>
        <v>1917</v>
      </c>
      <c r="H591" s="123"/>
    </row>
    <row r="592" spans="1:8" ht="51">
      <c r="A592" s="205" t="s">
        <v>700</v>
      </c>
      <c r="B592" s="24"/>
      <c r="C592" s="106" t="s">
        <v>71</v>
      </c>
      <c r="D592" s="106" t="s">
        <v>78</v>
      </c>
      <c r="E592" s="10" t="s">
        <v>699</v>
      </c>
      <c r="F592" s="14"/>
      <c r="G592" s="123">
        <f>G593</f>
        <v>297</v>
      </c>
      <c r="H592" s="123"/>
    </row>
    <row r="593" spans="1:8" ht="38.25">
      <c r="A593" s="158" t="s">
        <v>34</v>
      </c>
      <c r="B593" s="24"/>
      <c r="C593" s="106" t="s">
        <v>71</v>
      </c>
      <c r="D593" s="106" t="s">
        <v>78</v>
      </c>
      <c r="E593" s="10" t="s">
        <v>699</v>
      </c>
      <c r="F593" s="14" t="s">
        <v>31</v>
      </c>
      <c r="G593" s="123">
        <f>G594</f>
        <v>297</v>
      </c>
      <c r="H593" s="123"/>
    </row>
    <row r="594" spans="1:8" ht="12.75">
      <c r="A594" s="158" t="s">
        <v>43</v>
      </c>
      <c r="B594" s="24"/>
      <c r="C594" s="106" t="s">
        <v>71</v>
      </c>
      <c r="D594" s="106" t="s">
        <v>78</v>
      </c>
      <c r="E594" s="10" t="s">
        <v>699</v>
      </c>
      <c r="F594" s="14" t="s">
        <v>32</v>
      </c>
      <c r="G594" s="123">
        <v>297</v>
      </c>
      <c r="H594" s="123"/>
    </row>
    <row r="595" spans="1:8" ht="38.25">
      <c r="A595" s="158" t="s">
        <v>728</v>
      </c>
      <c r="B595" s="24"/>
      <c r="C595" s="106" t="s">
        <v>71</v>
      </c>
      <c r="D595" s="106" t="s">
        <v>78</v>
      </c>
      <c r="E595" s="10" t="s">
        <v>719</v>
      </c>
      <c r="F595" s="14"/>
      <c r="G595" s="123">
        <f>G596</f>
        <v>620</v>
      </c>
      <c r="H595" s="123"/>
    </row>
    <row r="596" spans="1:8" ht="38.25">
      <c r="A596" s="158" t="s">
        <v>34</v>
      </c>
      <c r="B596" s="24"/>
      <c r="C596" s="106" t="s">
        <v>71</v>
      </c>
      <c r="D596" s="106" t="s">
        <v>78</v>
      </c>
      <c r="E596" s="10" t="s">
        <v>719</v>
      </c>
      <c r="F596" s="14" t="s">
        <v>31</v>
      </c>
      <c r="G596" s="123">
        <f>G597</f>
        <v>620</v>
      </c>
      <c r="H596" s="123"/>
    </row>
    <row r="597" spans="1:8" ht="12.75">
      <c r="A597" s="158" t="s">
        <v>43</v>
      </c>
      <c r="B597" s="24"/>
      <c r="C597" s="106" t="s">
        <v>71</v>
      </c>
      <c r="D597" s="106" t="s">
        <v>78</v>
      </c>
      <c r="E597" s="10" t="s">
        <v>719</v>
      </c>
      <c r="F597" s="14" t="s">
        <v>32</v>
      </c>
      <c r="G597" s="123">
        <v>620</v>
      </c>
      <c r="H597" s="123"/>
    </row>
    <row r="598" spans="1:8" ht="12.75">
      <c r="A598" s="158" t="s">
        <v>129</v>
      </c>
      <c r="B598" s="24"/>
      <c r="C598" s="106" t="s">
        <v>71</v>
      </c>
      <c r="D598" s="106" t="s">
        <v>78</v>
      </c>
      <c r="E598" s="14" t="s">
        <v>546</v>
      </c>
      <c r="F598" s="14"/>
      <c r="G598" s="123">
        <f>G599</f>
        <v>1000</v>
      </c>
      <c r="H598" s="123"/>
    </row>
    <row r="599" spans="1:8" ht="38.25">
      <c r="A599" s="158" t="s">
        <v>34</v>
      </c>
      <c r="B599" s="24"/>
      <c r="C599" s="106" t="s">
        <v>71</v>
      </c>
      <c r="D599" s="106" t="s">
        <v>78</v>
      </c>
      <c r="E599" s="14" t="s">
        <v>546</v>
      </c>
      <c r="F599" s="14" t="s">
        <v>31</v>
      </c>
      <c r="G599" s="123">
        <f>G600</f>
        <v>1000</v>
      </c>
      <c r="H599" s="123"/>
    </row>
    <row r="600" spans="1:8" ht="12.75">
      <c r="A600" s="158" t="s">
        <v>43</v>
      </c>
      <c r="B600" s="24"/>
      <c r="C600" s="106" t="s">
        <v>71</v>
      </c>
      <c r="D600" s="106" t="s">
        <v>78</v>
      </c>
      <c r="E600" s="14" t="s">
        <v>546</v>
      </c>
      <c r="F600" s="14" t="s">
        <v>32</v>
      </c>
      <c r="G600" s="123">
        <v>1000</v>
      </c>
      <c r="H600" s="123"/>
    </row>
    <row r="601" spans="1:8" ht="63.75">
      <c r="A601" s="44" t="s">
        <v>547</v>
      </c>
      <c r="B601" s="46"/>
      <c r="C601" s="14" t="s">
        <v>71</v>
      </c>
      <c r="D601" s="14" t="s">
        <v>78</v>
      </c>
      <c r="E601" s="10" t="s">
        <v>438</v>
      </c>
      <c r="F601" s="12"/>
      <c r="G601" s="120">
        <f>G602</f>
        <v>3000</v>
      </c>
      <c r="H601" s="120"/>
    </row>
    <row r="602" spans="1:8" ht="25.5">
      <c r="A602" s="44" t="s">
        <v>208</v>
      </c>
      <c r="B602" s="46"/>
      <c r="C602" s="14" t="s">
        <v>71</v>
      </c>
      <c r="D602" s="14" t="s">
        <v>78</v>
      </c>
      <c r="E602" s="12" t="s">
        <v>439</v>
      </c>
      <c r="F602" s="12"/>
      <c r="G602" s="120">
        <f>G603</f>
        <v>3000</v>
      </c>
      <c r="H602" s="120"/>
    </row>
    <row r="603" spans="1:8" ht="25.5">
      <c r="A603" s="158" t="s">
        <v>537</v>
      </c>
      <c r="B603" s="46"/>
      <c r="C603" s="14" t="s">
        <v>71</v>
      </c>
      <c r="D603" s="14" t="s">
        <v>78</v>
      </c>
      <c r="E603" s="12" t="s">
        <v>536</v>
      </c>
      <c r="F603" s="12"/>
      <c r="G603" s="120">
        <f>G604</f>
        <v>3000</v>
      </c>
      <c r="H603" s="120"/>
    </row>
    <row r="604" spans="1:8" ht="38.25">
      <c r="A604" s="89" t="s">
        <v>34</v>
      </c>
      <c r="B604" s="46"/>
      <c r="C604" s="14" t="s">
        <v>71</v>
      </c>
      <c r="D604" s="14" t="s">
        <v>78</v>
      </c>
      <c r="E604" s="12" t="s">
        <v>536</v>
      </c>
      <c r="F604" s="12">
        <v>600</v>
      </c>
      <c r="G604" s="120">
        <f>G605</f>
        <v>3000</v>
      </c>
      <c r="H604" s="120"/>
    </row>
    <row r="605" spans="1:8" ht="12.75">
      <c r="A605" s="89" t="s">
        <v>43</v>
      </c>
      <c r="B605" s="46"/>
      <c r="C605" s="14" t="s">
        <v>71</v>
      </c>
      <c r="D605" s="14" t="s">
        <v>78</v>
      </c>
      <c r="E605" s="12" t="s">
        <v>536</v>
      </c>
      <c r="F605" s="12">
        <v>610</v>
      </c>
      <c r="G605" s="120">
        <v>3000</v>
      </c>
      <c r="H605" s="120"/>
    </row>
    <row r="606" spans="1:8" ht="25.5">
      <c r="A606" s="7" t="s">
        <v>506</v>
      </c>
      <c r="B606" s="46"/>
      <c r="C606" s="54" t="s">
        <v>71</v>
      </c>
      <c r="D606" s="54" t="s">
        <v>78</v>
      </c>
      <c r="E606" s="55" t="s">
        <v>507</v>
      </c>
      <c r="F606" s="55"/>
      <c r="G606" s="198">
        <f>G607</f>
        <v>250</v>
      </c>
      <c r="H606" s="120"/>
    </row>
    <row r="607" spans="1:8" ht="38.25">
      <c r="A607" s="89" t="s">
        <v>658</v>
      </c>
      <c r="B607" s="46"/>
      <c r="C607" s="54" t="s">
        <v>71</v>
      </c>
      <c r="D607" s="54" t="s">
        <v>78</v>
      </c>
      <c r="E607" s="55" t="s">
        <v>659</v>
      </c>
      <c r="F607" s="55"/>
      <c r="G607" s="198">
        <f>G608</f>
        <v>250</v>
      </c>
      <c r="H607" s="120"/>
    </row>
    <row r="608" spans="1:8" ht="38.25">
      <c r="A608" s="89" t="s">
        <v>34</v>
      </c>
      <c r="B608" s="46"/>
      <c r="C608" s="54" t="s">
        <v>71</v>
      </c>
      <c r="D608" s="54" t="s">
        <v>78</v>
      </c>
      <c r="E608" s="55" t="s">
        <v>659</v>
      </c>
      <c r="F608" s="55">
        <v>600</v>
      </c>
      <c r="G608" s="198">
        <f>G609</f>
        <v>250</v>
      </c>
      <c r="H608" s="120"/>
    </row>
    <row r="609" spans="1:8" ht="12.75">
      <c r="A609" s="89" t="s">
        <v>43</v>
      </c>
      <c r="B609" s="46"/>
      <c r="C609" s="54" t="s">
        <v>71</v>
      </c>
      <c r="D609" s="54" t="s">
        <v>78</v>
      </c>
      <c r="E609" s="55" t="s">
        <v>659</v>
      </c>
      <c r="F609" s="55">
        <v>610</v>
      </c>
      <c r="G609" s="198">
        <v>250</v>
      </c>
      <c r="H609" s="120"/>
    </row>
    <row r="610" spans="1:8" ht="12.75">
      <c r="A610" s="7" t="s">
        <v>123</v>
      </c>
      <c r="B610" s="7"/>
      <c r="C610" s="14" t="s">
        <v>71</v>
      </c>
      <c r="D610" s="14" t="s">
        <v>72</v>
      </c>
      <c r="E610" s="10"/>
      <c r="F610" s="10"/>
      <c r="G610" s="122">
        <f>G611+G743+G749</f>
        <v>600971</v>
      </c>
      <c r="H610" s="122">
        <f>H611+H743</f>
        <v>429245</v>
      </c>
    </row>
    <row r="611" spans="1:8" ht="51">
      <c r="A611" s="104" t="s">
        <v>170</v>
      </c>
      <c r="B611" s="7"/>
      <c r="C611" s="14" t="s">
        <v>71</v>
      </c>
      <c r="D611" s="14" t="s">
        <v>72</v>
      </c>
      <c r="E611" s="10" t="s">
        <v>352</v>
      </c>
      <c r="F611" s="10"/>
      <c r="G611" s="122">
        <f>G612+G707</f>
        <v>597471</v>
      </c>
      <c r="H611" s="122">
        <f>H612+H707</f>
        <v>429245</v>
      </c>
    </row>
    <row r="612" spans="1:8" ht="12.75">
      <c r="A612" s="104" t="s">
        <v>171</v>
      </c>
      <c r="B612" s="4"/>
      <c r="C612" s="14" t="s">
        <v>71</v>
      </c>
      <c r="D612" s="14" t="s">
        <v>72</v>
      </c>
      <c r="E612" s="10" t="s">
        <v>367</v>
      </c>
      <c r="F612" s="10"/>
      <c r="G612" s="122">
        <f>G613+G680+G673+G703</f>
        <v>548908</v>
      </c>
      <c r="H612" s="122">
        <f>H613+H680+H673</f>
        <v>429245</v>
      </c>
    </row>
    <row r="613" spans="1:8" ht="38.25">
      <c r="A613" s="158" t="s">
        <v>228</v>
      </c>
      <c r="B613" s="4"/>
      <c r="C613" s="14" t="s">
        <v>71</v>
      </c>
      <c r="D613" s="14" t="s">
        <v>72</v>
      </c>
      <c r="E613" s="10" t="s">
        <v>368</v>
      </c>
      <c r="F613" s="10"/>
      <c r="G613" s="122">
        <f>G614+G623+G628+G664+G659+G667+G638+G645+G653+G650+G670+G633+G656</f>
        <v>526571</v>
      </c>
      <c r="H613" s="122">
        <f>H614+H623+H628+H664+H659+H667+H638+H645+H653+H650+H670+H633+H656</f>
        <v>409911</v>
      </c>
    </row>
    <row r="614" spans="1:8" ht="25.5">
      <c r="A614" s="77" t="s">
        <v>300</v>
      </c>
      <c r="B614" s="5"/>
      <c r="C614" s="14" t="s">
        <v>71</v>
      </c>
      <c r="D614" s="14" t="s">
        <v>72</v>
      </c>
      <c r="E614" s="10" t="s">
        <v>369</v>
      </c>
      <c r="F614" s="10"/>
      <c r="G614" s="122">
        <f>G621+G617+G619+G615</f>
        <v>87660</v>
      </c>
      <c r="H614" s="122"/>
    </row>
    <row r="615" spans="1:8" ht="63.75">
      <c r="A615" s="47" t="s">
        <v>50</v>
      </c>
      <c r="B615" s="5"/>
      <c r="C615" s="14" t="s">
        <v>71</v>
      </c>
      <c r="D615" s="14" t="s">
        <v>72</v>
      </c>
      <c r="E615" s="10" t="s">
        <v>369</v>
      </c>
      <c r="F615" s="10">
        <v>100</v>
      </c>
      <c r="G615" s="122">
        <f>G616</f>
        <v>10</v>
      </c>
      <c r="H615" s="122"/>
    </row>
    <row r="616" spans="1:8" ht="25.5">
      <c r="A616" s="47" t="s">
        <v>33</v>
      </c>
      <c r="B616" s="5"/>
      <c r="C616" s="14" t="s">
        <v>71</v>
      </c>
      <c r="D616" s="14" t="s">
        <v>72</v>
      </c>
      <c r="E616" s="10" t="s">
        <v>369</v>
      </c>
      <c r="F616" s="10">
        <v>110</v>
      </c>
      <c r="G616" s="122">
        <v>10</v>
      </c>
      <c r="H616" s="122"/>
    </row>
    <row r="617" spans="1:8" ht="25.5">
      <c r="A617" s="22" t="s">
        <v>727</v>
      </c>
      <c r="B617" s="46"/>
      <c r="C617" s="14" t="s">
        <v>71</v>
      </c>
      <c r="D617" s="14" t="s">
        <v>72</v>
      </c>
      <c r="E617" s="10" t="s">
        <v>369</v>
      </c>
      <c r="F617" s="12">
        <v>200</v>
      </c>
      <c r="G617" s="120">
        <f>G618</f>
        <v>11069</v>
      </c>
      <c r="H617" s="120"/>
    </row>
    <row r="618" spans="1:8" ht="38.25">
      <c r="A618" s="64" t="s">
        <v>55</v>
      </c>
      <c r="B618" s="46"/>
      <c r="C618" s="14" t="s">
        <v>71</v>
      </c>
      <c r="D618" s="14" t="s">
        <v>72</v>
      </c>
      <c r="E618" s="10" t="s">
        <v>369</v>
      </c>
      <c r="F618" s="12">
        <v>240</v>
      </c>
      <c r="G618" s="120">
        <f>10469+600</f>
        <v>11069</v>
      </c>
      <c r="H618" s="120"/>
    </row>
    <row r="619" spans="1:8" ht="38.25">
      <c r="A619" s="89" t="s">
        <v>34</v>
      </c>
      <c r="B619" s="25"/>
      <c r="C619" s="14" t="s">
        <v>71</v>
      </c>
      <c r="D619" s="19" t="s">
        <v>72</v>
      </c>
      <c r="E619" s="10" t="s">
        <v>369</v>
      </c>
      <c r="F619" s="12">
        <v>600</v>
      </c>
      <c r="G619" s="120">
        <f>G620</f>
        <v>75804</v>
      </c>
      <c r="H619" s="120"/>
    </row>
    <row r="620" spans="1:8" ht="12.75">
      <c r="A620" s="89" t="s">
        <v>43</v>
      </c>
      <c r="B620" s="25"/>
      <c r="C620" s="14" t="s">
        <v>71</v>
      </c>
      <c r="D620" s="19" t="s">
        <v>72</v>
      </c>
      <c r="E620" s="10" t="s">
        <v>369</v>
      </c>
      <c r="F620" s="12">
        <v>610</v>
      </c>
      <c r="G620" s="120">
        <f>75749+55</f>
        <v>75804</v>
      </c>
      <c r="H620" s="120"/>
    </row>
    <row r="621" spans="1:8" ht="12.75">
      <c r="A621" s="47" t="s">
        <v>56</v>
      </c>
      <c r="B621" s="25"/>
      <c r="C621" s="14" t="s">
        <v>71</v>
      </c>
      <c r="D621" s="14" t="s">
        <v>72</v>
      </c>
      <c r="E621" s="10" t="s">
        <v>369</v>
      </c>
      <c r="F621" s="10">
        <v>800</v>
      </c>
      <c r="G621" s="122">
        <f>G622</f>
        <v>777</v>
      </c>
      <c r="H621" s="122"/>
    </row>
    <row r="622" spans="1:8" ht="12.75">
      <c r="A622" s="47" t="s">
        <v>57</v>
      </c>
      <c r="B622" s="25"/>
      <c r="C622" s="14" t="s">
        <v>71</v>
      </c>
      <c r="D622" s="14" t="s">
        <v>72</v>
      </c>
      <c r="E622" s="10" t="s">
        <v>369</v>
      </c>
      <c r="F622" s="10">
        <v>850</v>
      </c>
      <c r="G622" s="122">
        <v>777</v>
      </c>
      <c r="H622" s="122"/>
    </row>
    <row r="623" spans="1:8" ht="12.75">
      <c r="A623" s="89" t="s">
        <v>129</v>
      </c>
      <c r="B623" s="25"/>
      <c r="C623" s="14" t="s">
        <v>71</v>
      </c>
      <c r="D623" s="14" t="s">
        <v>72</v>
      </c>
      <c r="E623" s="10" t="s">
        <v>370</v>
      </c>
      <c r="F623" s="10"/>
      <c r="G623" s="122">
        <f>G626+G624</f>
        <v>2110</v>
      </c>
      <c r="H623" s="122"/>
    </row>
    <row r="624" spans="1:8" ht="25.5">
      <c r="A624" s="22" t="s">
        <v>727</v>
      </c>
      <c r="B624" s="25"/>
      <c r="C624" s="14" t="s">
        <v>71</v>
      </c>
      <c r="D624" s="14" t="s">
        <v>72</v>
      </c>
      <c r="E624" s="10" t="s">
        <v>370</v>
      </c>
      <c r="F624" s="10">
        <v>200</v>
      </c>
      <c r="G624" s="122">
        <f>G625</f>
        <v>100</v>
      </c>
      <c r="H624" s="122"/>
    </row>
    <row r="625" spans="1:8" ht="38.25">
      <c r="A625" s="64" t="s">
        <v>55</v>
      </c>
      <c r="B625" s="25"/>
      <c r="C625" s="14" t="s">
        <v>71</v>
      </c>
      <c r="D625" s="14" t="s">
        <v>72</v>
      </c>
      <c r="E625" s="10" t="s">
        <v>370</v>
      </c>
      <c r="F625" s="10">
        <v>240</v>
      </c>
      <c r="G625" s="122">
        <v>100</v>
      </c>
      <c r="H625" s="122"/>
    </row>
    <row r="626" spans="1:8" ht="38.25">
      <c r="A626" s="89" t="s">
        <v>34</v>
      </c>
      <c r="B626" s="25"/>
      <c r="C626" s="14" t="s">
        <v>71</v>
      </c>
      <c r="D626" s="14" t="s">
        <v>72</v>
      </c>
      <c r="E626" s="10" t="s">
        <v>370</v>
      </c>
      <c r="F626" s="10">
        <v>600</v>
      </c>
      <c r="G626" s="122">
        <f>G627</f>
        <v>2010</v>
      </c>
      <c r="H626" s="122"/>
    </row>
    <row r="627" spans="1:8" ht="12.75">
      <c r="A627" s="89" t="s">
        <v>43</v>
      </c>
      <c r="B627" s="25"/>
      <c r="C627" s="14" t="s">
        <v>71</v>
      </c>
      <c r="D627" s="14" t="s">
        <v>72</v>
      </c>
      <c r="E627" s="10" t="s">
        <v>370</v>
      </c>
      <c r="F627" s="10">
        <v>610</v>
      </c>
      <c r="G627" s="122">
        <f>1000+1010</f>
        <v>2010</v>
      </c>
      <c r="H627" s="122"/>
    </row>
    <row r="628" spans="1:8" ht="38.25">
      <c r="A628" s="89" t="s">
        <v>372</v>
      </c>
      <c r="B628" s="25"/>
      <c r="C628" s="14" t="s">
        <v>71</v>
      </c>
      <c r="D628" s="14" t="s">
        <v>72</v>
      </c>
      <c r="E628" s="10" t="s">
        <v>371</v>
      </c>
      <c r="F628" s="10"/>
      <c r="G628" s="122">
        <f>G631+G629</f>
        <v>5993</v>
      </c>
      <c r="H628" s="122"/>
    </row>
    <row r="629" spans="1:8" ht="25.5">
      <c r="A629" s="22" t="s">
        <v>727</v>
      </c>
      <c r="B629" s="25"/>
      <c r="C629" s="14" t="s">
        <v>71</v>
      </c>
      <c r="D629" s="14" t="s">
        <v>72</v>
      </c>
      <c r="E629" s="10" t="s">
        <v>371</v>
      </c>
      <c r="F629" s="10">
        <v>200</v>
      </c>
      <c r="G629" s="122">
        <f>G630</f>
        <v>500</v>
      </c>
      <c r="H629" s="122"/>
    </row>
    <row r="630" spans="1:8" ht="38.25">
      <c r="A630" s="64" t="s">
        <v>55</v>
      </c>
      <c r="B630" s="25"/>
      <c r="C630" s="14" t="s">
        <v>71</v>
      </c>
      <c r="D630" s="14" t="s">
        <v>72</v>
      </c>
      <c r="E630" s="10" t="s">
        <v>371</v>
      </c>
      <c r="F630" s="10">
        <v>240</v>
      </c>
      <c r="G630" s="122">
        <v>500</v>
      </c>
      <c r="H630" s="122"/>
    </row>
    <row r="631" spans="1:8" ht="38.25">
      <c r="A631" s="89" t="s">
        <v>34</v>
      </c>
      <c r="B631" s="25"/>
      <c r="C631" s="14" t="s">
        <v>71</v>
      </c>
      <c r="D631" s="14" t="s">
        <v>72</v>
      </c>
      <c r="E631" s="10" t="s">
        <v>371</v>
      </c>
      <c r="F631" s="10">
        <v>600</v>
      </c>
      <c r="G631" s="122">
        <f>G632</f>
        <v>5493</v>
      </c>
      <c r="H631" s="122"/>
    </row>
    <row r="632" spans="1:8" ht="12.75">
      <c r="A632" s="89" t="s">
        <v>43</v>
      </c>
      <c r="B632" s="25"/>
      <c r="C632" s="14" t="s">
        <v>71</v>
      </c>
      <c r="D632" s="14" t="s">
        <v>72</v>
      </c>
      <c r="E632" s="10" t="s">
        <v>371</v>
      </c>
      <c r="F632" s="10">
        <v>610</v>
      </c>
      <c r="G632" s="122">
        <f>1000+4800-307</f>
        <v>5493</v>
      </c>
      <c r="H632" s="122"/>
    </row>
    <row r="633" spans="1:8" ht="51">
      <c r="A633" s="205" t="s">
        <v>700</v>
      </c>
      <c r="B633" s="24"/>
      <c r="C633" s="14" t="s">
        <v>71</v>
      </c>
      <c r="D633" s="14" t="s">
        <v>72</v>
      </c>
      <c r="E633" s="10" t="s">
        <v>701</v>
      </c>
      <c r="F633" s="14"/>
      <c r="G633" s="122">
        <f>G636+G634</f>
        <v>263</v>
      </c>
      <c r="H633" s="122"/>
    </row>
    <row r="634" spans="1:8" ht="25.5">
      <c r="A634" s="22" t="s">
        <v>727</v>
      </c>
      <c r="B634" s="25"/>
      <c r="C634" s="14" t="s">
        <v>71</v>
      </c>
      <c r="D634" s="14" t="s">
        <v>72</v>
      </c>
      <c r="E634" s="10" t="s">
        <v>701</v>
      </c>
      <c r="F634" s="10">
        <v>200</v>
      </c>
      <c r="G634" s="122">
        <f>G635</f>
        <v>15</v>
      </c>
      <c r="H634" s="122"/>
    </row>
    <row r="635" spans="1:8" ht="38.25">
      <c r="A635" s="47" t="s">
        <v>55</v>
      </c>
      <c r="B635" s="25"/>
      <c r="C635" s="14" t="s">
        <v>71</v>
      </c>
      <c r="D635" s="14" t="s">
        <v>72</v>
      </c>
      <c r="E635" s="10" t="s">
        <v>701</v>
      </c>
      <c r="F635" s="10">
        <v>240</v>
      </c>
      <c r="G635" s="122">
        <v>15</v>
      </c>
      <c r="H635" s="122"/>
    </row>
    <row r="636" spans="1:8" ht="38.25">
      <c r="A636" s="89" t="s">
        <v>34</v>
      </c>
      <c r="B636" s="25"/>
      <c r="C636" s="14" t="s">
        <v>71</v>
      </c>
      <c r="D636" s="14" t="s">
        <v>72</v>
      </c>
      <c r="E636" s="10" t="s">
        <v>701</v>
      </c>
      <c r="F636" s="10">
        <v>600</v>
      </c>
      <c r="G636" s="122">
        <f>G637</f>
        <v>248</v>
      </c>
      <c r="H636" s="122"/>
    </row>
    <row r="637" spans="1:8" ht="12.75">
      <c r="A637" s="89" t="s">
        <v>43</v>
      </c>
      <c r="B637" s="25"/>
      <c r="C637" s="14" t="s">
        <v>71</v>
      </c>
      <c r="D637" s="14" t="s">
        <v>72</v>
      </c>
      <c r="E637" s="10" t="s">
        <v>701</v>
      </c>
      <c r="F637" s="10">
        <v>610</v>
      </c>
      <c r="G637" s="122">
        <v>248</v>
      </c>
      <c r="H637" s="122"/>
    </row>
    <row r="638" spans="1:8" ht="153">
      <c r="A638" s="7" t="s">
        <v>381</v>
      </c>
      <c r="B638" s="7"/>
      <c r="C638" s="14" t="s">
        <v>71</v>
      </c>
      <c r="D638" s="14" t="s">
        <v>72</v>
      </c>
      <c r="E638" s="16" t="s">
        <v>380</v>
      </c>
      <c r="F638" s="14"/>
      <c r="G638" s="93">
        <f>G639+G641+G643</f>
        <v>408009</v>
      </c>
      <c r="H638" s="93">
        <f>H639+H641+H643</f>
        <v>408009</v>
      </c>
    </row>
    <row r="639" spans="1:8" ht="63.75">
      <c r="A639" s="47" t="s">
        <v>50</v>
      </c>
      <c r="B639" s="23"/>
      <c r="C639" s="14" t="s">
        <v>71</v>
      </c>
      <c r="D639" s="14" t="s">
        <v>72</v>
      </c>
      <c r="E639" s="16" t="s">
        <v>380</v>
      </c>
      <c r="F639" s="14" t="s">
        <v>49</v>
      </c>
      <c r="G639" s="93">
        <f>G640</f>
        <v>44432</v>
      </c>
      <c r="H639" s="93">
        <f>H640</f>
        <v>44432</v>
      </c>
    </row>
    <row r="640" spans="1:8" ht="25.5">
      <c r="A640" s="47" t="s">
        <v>33</v>
      </c>
      <c r="B640" s="23"/>
      <c r="C640" s="14" t="s">
        <v>71</v>
      </c>
      <c r="D640" s="14" t="s">
        <v>72</v>
      </c>
      <c r="E640" s="16" t="s">
        <v>380</v>
      </c>
      <c r="F640" s="14" t="s">
        <v>113</v>
      </c>
      <c r="G640" s="93">
        <f>46248-2640.7+824.7</f>
        <v>44432</v>
      </c>
      <c r="H640" s="93">
        <f>G640</f>
        <v>44432</v>
      </c>
    </row>
    <row r="641" spans="1:8" ht="25.5">
      <c r="A641" s="22" t="s">
        <v>727</v>
      </c>
      <c r="B641" s="23"/>
      <c r="C641" s="14" t="s">
        <v>71</v>
      </c>
      <c r="D641" s="14" t="s">
        <v>72</v>
      </c>
      <c r="E641" s="16" t="s">
        <v>380</v>
      </c>
      <c r="F641" s="14" t="s">
        <v>52</v>
      </c>
      <c r="G641" s="93">
        <f>G642</f>
        <v>245</v>
      </c>
      <c r="H641" s="93">
        <f>H642</f>
        <v>245</v>
      </c>
    </row>
    <row r="642" spans="1:8" ht="38.25">
      <c r="A642" s="47" t="s">
        <v>55</v>
      </c>
      <c r="B642" s="23"/>
      <c r="C642" s="14" t="s">
        <v>71</v>
      </c>
      <c r="D642" s="14" t="s">
        <v>72</v>
      </c>
      <c r="E642" s="16" t="s">
        <v>380</v>
      </c>
      <c r="F642" s="14" t="s">
        <v>98</v>
      </c>
      <c r="G642" s="93">
        <v>245</v>
      </c>
      <c r="H642" s="93">
        <v>245</v>
      </c>
    </row>
    <row r="643" spans="1:8" ht="38.25">
      <c r="A643" s="47" t="s">
        <v>34</v>
      </c>
      <c r="B643" s="23"/>
      <c r="C643" s="14" t="s">
        <v>71</v>
      </c>
      <c r="D643" s="14" t="s">
        <v>72</v>
      </c>
      <c r="E643" s="16" t="s">
        <v>380</v>
      </c>
      <c r="F643" s="14" t="s">
        <v>31</v>
      </c>
      <c r="G643" s="93">
        <f>G644</f>
        <v>363332</v>
      </c>
      <c r="H643" s="93">
        <f>H644</f>
        <v>363332</v>
      </c>
    </row>
    <row r="644" spans="1:8" ht="12.75">
      <c r="A644" s="47" t="s">
        <v>35</v>
      </c>
      <c r="B644" s="23"/>
      <c r="C644" s="14" t="s">
        <v>71</v>
      </c>
      <c r="D644" s="14" t="s">
        <v>72</v>
      </c>
      <c r="E644" s="16" t="s">
        <v>380</v>
      </c>
      <c r="F644" s="14" t="s">
        <v>32</v>
      </c>
      <c r="G644" s="128">
        <f>332243+2640.7+2469+26804-824.7</f>
        <v>363332</v>
      </c>
      <c r="H644" s="128">
        <f>G644</f>
        <v>363332</v>
      </c>
    </row>
    <row r="645" spans="1:8" ht="63.75">
      <c r="A645" s="7" t="s">
        <v>383</v>
      </c>
      <c r="B645" s="7"/>
      <c r="C645" s="14" t="s">
        <v>71</v>
      </c>
      <c r="D645" s="14" t="s">
        <v>72</v>
      </c>
      <c r="E645" s="14" t="s">
        <v>382</v>
      </c>
      <c r="F645" s="14"/>
      <c r="G645" s="93">
        <f>G646+G648</f>
        <v>1902</v>
      </c>
      <c r="H645" s="93">
        <f>H646+H648</f>
        <v>1902</v>
      </c>
    </row>
    <row r="646" spans="1:8" ht="63.75">
      <c r="A646" s="47" t="s">
        <v>50</v>
      </c>
      <c r="B646" s="46"/>
      <c r="C646" s="14" t="s">
        <v>71</v>
      </c>
      <c r="D646" s="14" t="s">
        <v>72</v>
      </c>
      <c r="E646" s="14" t="s">
        <v>382</v>
      </c>
      <c r="F646" s="14" t="s">
        <v>49</v>
      </c>
      <c r="G646" s="93">
        <f>G647</f>
        <v>156.3</v>
      </c>
      <c r="H646" s="93">
        <f>H647</f>
        <v>156.3</v>
      </c>
    </row>
    <row r="647" spans="1:8" ht="25.5">
      <c r="A647" s="47" t="s">
        <v>33</v>
      </c>
      <c r="B647" s="8"/>
      <c r="C647" s="14" t="s">
        <v>71</v>
      </c>
      <c r="D647" s="14" t="s">
        <v>72</v>
      </c>
      <c r="E647" s="14" t="s">
        <v>382</v>
      </c>
      <c r="F647" s="14" t="s">
        <v>113</v>
      </c>
      <c r="G647" s="93">
        <v>156.3</v>
      </c>
      <c r="H647" s="93">
        <v>156.3</v>
      </c>
    </row>
    <row r="648" spans="1:8" ht="38.25">
      <c r="A648" s="47" t="s">
        <v>34</v>
      </c>
      <c r="B648" s="23"/>
      <c r="C648" s="14" t="s">
        <v>71</v>
      </c>
      <c r="D648" s="14" t="s">
        <v>72</v>
      </c>
      <c r="E648" s="14" t="s">
        <v>382</v>
      </c>
      <c r="F648" s="14" t="s">
        <v>31</v>
      </c>
      <c r="G648" s="123">
        <f>G649</f>
        <v>1745.7</v>
      </c>
      <c r="H648" s="123">
        <f>H649</f>
        <v>1745.7</v>
      </c>
    </row>
    <row r="649" spans="1:8" ht="12.75">
      <c r="A649" s="47" t="s">
        <v>35</v>
      </c>
      <c r="B649" s="23"/>
      <c r="C649" s="14" t="s">
        <v>71</v>
      </c>
      <c r="D649" s="14" t="s">
        <v>72</v>
      </c>
      <c r="E649" s="14" t="s">
        <v>382</v>
      </c>
      <c r="F649" s="14" t="s">
        <v>32</v>
      </c>
      <c r="G649" s="123">
        <v>1745.7</v>
      </c>
      <c r="H649" s="123">
        <v>1745.7</v>
      </c>
    </row>
    <row r="650" spans="1:8" ht="51">
      <c r="A650" s="205" t="s">
        <v>702</v>
      </c>
      <c r="B650" s="25"/>
      <c r="C650" s="14" t="s">
        <v>71</v>
      </c>
      <c r="D650" s="14" t="s">
        <v>72</v>
      </c>
      <c r="E650" s="10" t="s">
        <v>703</v>
      </c>
      <c r="F650" s="10"/>
      <c r="G650" s="122">
        <f>G651</f>
        <v>1350</v>
      </c>
      <c r="H650" s="122"/>
    </row>
    <row r="651" spans="1:8" ht="38.25">
      <c r="A651" s="89" t="s">
        <v>34</v>
      </c>
      <c r="B651" s="25"/>
      <c r="C651" s="14" t="s">
        <v>71</v>
      </c>
      <c r="D651" s="14" t="s">
        <v>72</v>
      </c>
      <c r="E651" s="10" t="s">
        <v>703</v>
      </c>
      <c r="F651" s="10">
        <v>600</v>
      </c>
      <c r="G651" s="122">
        <f>G652</f>
        <v>1350</v>
      </c>
      <c r="H651" s="122"/>
    </row>
    <row r="652" spans="1:8" ht="12.75">
      <c r="A652" s="89" t="s">
        <v>43</v>
      </c>
      <c r="B652" s="25"/>
      <c r="C652" s="14" t="s">
        <v>71</v>
      </c>
      <c r="D652" s="14" t="s">
        <v>72</v>
      </c>
      <c r="E652" s="10" t="s">
        <v>703</v>
      </c>
      <c r="F652" s="10">
        <v>610</v>
      </c>
      <c r="G652" s="122">
        <v>1350</v>
      </c>
      <c r="H652" s="122"/>
    </row>
    <row r="653" spans="1:8" ht="51">
      <c r="A653" s="47" t="s">
        <v>190</v>
      </c>
      <c r="B653" s="23"/>
      <c r="C653" s="14" t="s">
        <v>71</v>
      </c>
      <c r="D653" s="14" t="s">
        <v>72</v>
      </c>
      <c r="E653" s="14" t="s">
        <v>384</v>
      </c>
      <c r="F653" s="14"/>
      <c r="G653" s="123">
        <f>G654</f>
        <v>8344</v>
      </c>
      <c r="H653" s="123"/>
    </row>
    <row r="654" spans="1:8" ht="38.25">
      <c r="A654" s="47" t="s">
        <v>34</v>
      </c>
      <c r="B654" s="23"/>
      <c r="C654" s="14" t="s">
        <v>71</v>
      </c>
      <c r="D654" s="14" t="s">
        <v>72</v>
      </c>
      <c r="E654" s="14" t="s">
        <v>384</v>
      </c>
      <c r="F654" s="14" t="s">
        <v>31</v>
      </c>
      <c r="G654" s="123">
        <f>G655</f>
        <v>8344</v>
      </c>
      <c r="H654" s="123"/>
    </row>
    <row r="655" spans="1:8" ht="12.75">
      <c r="A655" s="47" t="s">
        <v>35</v>
      </c>
      <c r="B655" s="23"/>
      <c r="C655" s="14" t="s">
        <v>71</v>
      </c>
      <c r="D655" s="14" t="s">
        <v>72</v>
      </c>
      <c r="E655" s="14" t="s">
        <v>384</v>
      </c>
      <c r="F655" s="14" t="s">
        <v>32</v>
      </c>
      <c r="G655" s="123">
        <v>8344</v>
      </c>
      <c r="H655" s="123"/>
    </row>
    <row r="656" spans="1:8" ht="51">
      <c r="A656" s="89" t="s">
        <v>753</v>
      </c>
      <c r="B656" s="25"/>
      <c r="C656" s="14" t="s">
        <v>71</v>
      </c>
      <c r="D656" s="14" t="s">
        <v>72</v>
      </c>
      <c r="E656" s="10" t="s">
        <v>754</v>
      </c>
      <c r="F656" s="10"/>
      <c r="G656" s="122">
        <f>G657</f>
        <v>1229</v>
      </c>
      <c r="H656" s="122"/>
    </row>
    <row r="657" spans="1:8" ht="38.25">
      <c r="A657" s="89" t="s">
        <v>34</v>
      </c>
      <c r="B657" s="25"/>
      <c r="C657" s="14" t="s">
        <v>71</v>
      </c>
      <c r="D657" s="14" t="s">
        <v>72</v>
      </c>
      <c r="E657" s="10" t="s">
        <v>754</v>
      </c>
      <c r="F657" s="10">
        <v>600</v>
      </c>
      <c r="G657" s="122">
        <f>G658</f>
        <v>1229</v>
      </c>
      <c r="H657" s="122"/>
    </row>
    <row r="658" spans="1:8" ht="12.75">
      <c r="A658" s="89" t="s">
        <v>43</v>
      </c>
      <c r="B658" s="25"/>
      <c r="C658" s="14" t="s">
        <v>71</v>
      </c>
      <c r="D658" s="14" t="s">
        <v>72</v>
      </c>
      <c r="E658" s="10" t="s">
        <v>754</v>
      </c>
      <c r="F658" s="10">
        <v>610</v>
      </c>
      <c r="G658" s="122">
        <v>1229</v>
      </c>
      <c r="H658" s="122"/>
    </row>
    <row r="659" spans="1:8" ht="38.25">
      <c r="A659" s="158" t="s">
        <v>728</v>
      </c>
      <c r="B659" s="25"/>
      <c r="C659" s="14" t="s">
        <v>71</v>
      </c>
      <c r="D659" s="14" t="s">
        <v>72</v>
      </c>
      <c r="E659" s="10" t="s">
        <v>718</v>
      </c>
      <c r="F659" s="10"/>
      <c r="G659" s="122">
        <f>G662+G660</f>
        <v>720</v>
      </c>
      <c r="H659" s="122"/>
    </row>
    <row r="660" spans="1:8" ht="25.5">
      <c r="A660" s="22" t="s">
        <v>727</v>
      </c>
      <c r="B660" s="25"/>
      <c r="C660" s="14" t="s">
        <v>71</v>
      </c>
      <c r="D660" s="14" t="s">
        <v>72</v>
      </c>
      <c r="E660" s="10" t="s">
        <v>718</v>
      </c>
      <c r="F660" s="10">
        <v>200</v>
      </c>
      <c r="G660" s="122">
        <f>G661</f>
        <v>29</v>
      </c>
      <c r="H660" s="122"/>
    </row>
    <row r="661" spans="1:8" ht="38.25">
      <c r="A661" s="47" t="s">
        <v>55</v>
      </c>
      <c r="B661" s="25"/>
      <c r="C661" s="14" t="s">
        <v>71</v>
      </c>
      <c r="D661" s="14" t="s">
        <v>72</v>
      </c>
      <c r="E661" s="10" t="s">
        <v>718</v>
      </c>
      <c r="F661" s="10">
        <v>240</v>
      </c>
      <c r="G661" s="122">
        <v>29</v>
      </c>
      <c r="H661" s="122"/>
    </row>
    <row r="662" spans="1:8" ht="38.25">
      <c r="A662" s="89" t="s">
        <v>34</v>
      </c>
      <c r="B662" s="25"/>
      <c r="C662" s="14" t="s">
        <v>71</v>
      </c>
      <c r="D662" s="14" t="s">
        <v>72</v>
      </c>
      <c r="E662" s="10" t="s">
        <v>718</v>
      </c>
      <c r="F662" s="10">
        <v>600</v>
      </c>
      <c r="G662" s="122">
        <f>G663</f>
        <v>691</v>
      </c>
      <c r="H662" s="122"/>
    </row>
    <row r="663" spans="1:8" ht="12.75">
      <c r="A663" s="89" t="s">
        <v>43</v>
      </c>
      <c r="B663" s="25"/>
      <c r="C663" s="14" t="s">
        <v>71</v>
      </c>
      <c r="D663" s="14" t="s">
        <v>72</v>
      </c>
      <c r="E663" s="10" t="s">
        <v>718</v>
      </c>
      <c r="F663" s="10">
        <v>610</v>
      </c>
      <c r="G663" s="122">
        <f>591+100</f>
        <v>691</v>
      </c>
      <c r="H663" s="122"/>
    </row>
    <row r="664" spans="1:8" ht="38.25">
      <c r="A664" s="89" t="s">
        <v>621</v>
      </c>
      <c r="B664" s="25"/>
      <c r="C664" s="14" t="s">
        <v>71</v>
      </c>
      <c r="D664" s="14" t="s">
        <v>72</v>
      </c>
      <c r="E664" s="10" t="s">
        <v>373</v>
      </c>
      <c r="F664" s="10"/>
      <c r="G664" s="122">
        <f>G665</f>
        <v>340</v>
      </c>
      <c r="H664" s="122"/>
    </row>
    <row r="665" spans="1:8" ht="38.25">
      <c r="A665" s="89" t="s">
        <v>34</v>
      </c>
      <c r="B665" s="25"/>
      <c r="C665" s="14" t="s">
        <v>71</v>
      </c>
      <c r="D665" s="14" t="s">
        <v>72</v>
      </c>
      <c r="E665" s="10" t="s">
        <v>373</v>
      </c>
      <c r="F665" s="10">
        <v>600</v>
      </c>
      <c r="G665" s="122">
        <f>G666</f>
        <v>340</v>
      </c>
      <c r="H665" s="122"/>
    </row>
    <row r="666" spans="1:8" ht="12.75">
      <c r="A666" s="89" t="s">
        <v>43</v>
      </c>
      <c r="B666" s="25"/>
      <c r="C666" s="14" t="s">
        <v>71</v>
      </c>
      <c r="D666" s="14" t="s">
        <v>72</v>
      </c>
      <c r="E666" s="10" t="s">
        <v>373</v>
      </c>
      <c r="F666" s="10">
        <v>610</v>
      </c>
      <c r="G666" s="122">
        <f>150+190</f>
        <v>340</v>
      </c>
      <c r="H666" s="122"/>
    </row>
    <row r="667" spans="1:8" ht="51">
      <c r="A667" s="89" t="s">
        <v>229</v>
      </c>
      <c r="B667" s="25"/>
      <c r="C667" s="14" t="s">
        <v>71</v>
      </c>
      <c r="D667" s="14" t="s">
        <v>72</v>
      </c>
      <c r="E667" s="10" t="s">
        <v>374</v>
      </c>
      <c r="F667" s="10"/>
      <c r="G667" s="122">
        <f>G668</f>
        <v>8344</v>
      </c>
      <c r="H667" s="122"/>
    </row>
    <row r="668" spans="1:8" ht="38.25">
      <c r="A668" s="89" t="s">
        <v>34</v>
      </c>
      <c r="B668" s="25"/>
      <c r="C668" s="14" t="s">
        <v>71</v>
      </c>
      <c r="D668" s="14" t="s">
        <v>72</v>
      </c>
      <c r="E668" s="10" t="s">
        <v>374</v>
      </c>
      <c r="F668" s="10">
        <v>600</v>
      </c>
      <c r="G668" s="122">
        <f>G669</f>
        <v>8344</v>
      </c>
      <c r="H668" s="122"/>
    </row>
    <row r="669" spans="1:8" ht="12.75">
      <c r="A669" s="89" t="s">
        <v>43</v>
      </c>
      <c r="B669" s="25"/>
      <c r="C669" s="14" t="s">
        <v>71</v>
      </c>
      <c r="D669" s="14" t="s">
        <v>72</v>
      </c>
      <c r="E669" s="10" t="s">
        <v>374</v>
      </c>
      <c r="F669" s="10">
        <v>610</v>
      </c>
      <c r="G669" s="122">
        <v>8344</v>
      </c>
      <c r="H669" s="122"/>
    </row>
    <row r="670" spans="1:8" ht="38.25">
      <c r="A670" s="89" t="s">
        <v>714</v>
      </c>
      <c r="B670" s="25"/>
      <c r="C670" s="14" t="s">
        <v>71</v>
      </c>
      <c r="D670" s="14" t="s">
        <v>72</v>
      </c>
      <c r="E670" s="10" t="s">
        <v>713</v>
      </c>
      <c r="F670" s="10"/>
      <c r="G670" s="122">
        <f>G671</f>
        <v>307</v>
      </c>
      <c r="H670" s="122"/>
    </row>
    <row r="671" spans="1:8" ht="38.25">
      <c r="A671" s="89" t="s">
        <v>34</v>
      </c>
      <c r="B671" s="25"/>
      <c r="C671" s="14" t="s">
        <v>71</v>
      </c>
      <c r="D671" s="14" t="s">
        <v>72</v>
      </c>
      <c r="E671" s="10" t="s">
        <v>713</v>
      </c>
      <c r="F671" s="10">
        <v>600</v>
      </c>
      <c r="G671" s="122">
        <f>G672</f>
        <v>307</v>
      </c>
      <c r="H671" s="122"/>
    </row>
    <row r="672" spans="1:8" ht="12.75">
      <c r="A672" s="89" t="s">
        <v>43</v>
      </c>
      <c r="B672" s="25"/>
      <c r="C672" s="14" t="s">
        <v>71</v>
      </c>
      <c r="D672" s="14" t="s">
        <v>72</v>
      </c>
      <c r="E672" s="10" t="s">
        <v>713</v>
      </c>
      <c r="F672" s="10">
        <v>610</v>
      </c>
      <c r="G672" s="122">
        <v>307</v>
      </c>
      <c r="H672" s="122"/>
    </row>
    <row r="673" spans="1:8" ht="63.75">
      <c r="A673" s="158" t="s">
        <v>256</v>
      </c>
      <c r="B673" s="23"/>
      <c r="C673" s="14" t="s">
        <v>71</v>
      </c>
      <c r="D673" s="14" t="s">
        <v>72</v>
      </c>
      <c r="E673" s="14" t="s">
        <v>385</v>
      </c>
      <c r="F673" s="14"/>
      <c r="G673" s="123">
        <f>G674+G677</f>
        <v>391</v>
      </c>
      <c r="H673" s="123"/>
    </row>
    <row r="674" spans="1:8" ht="25.5">
      <c r="A674" s="158" t="s">
        <v>767</v>
      </c>
      <c r="B674" s="23"/>
      <c r="C674" s="14" t="s">
        <v>71</v>
      </c>
      <c r="D674" s="14" t="s">
        <v>72</v>
      </c>
      <c r="E674" s="14" t="s">
        <v>769</v>
      </c>
      <c r="F674" s="14"/>
      <c r="G674" s="123">
        <f>G675</f>
        <v>291</v>
      </c>
      <c r="H674" s="123"/>
    </row>
    <row r="675" spans="1:8" ht="38.25">
      <c r="A675" s="158" t="s">
        <v>34</v>
      </c>
      <c r="B675" s="23"/>
      <c r="C675" s="14" t="s">
        <v>71</v>
      </c>
      <c r="D675" s="14" t="s">
        <v>72</v>
      </c>
      <c r="E675" s="14" t="s">
        <v>769</v>
      </c>
      <c r="F675" s="14" t="s">
        <v>31</v>
      </c>
      <c r="G675" s="123">
        <f>G676</f>
        <v>291</v>
      </c>
      <c r="H675" s="123"/>
    </row>
    <row r="676" spans="1:8" ht="12.75">
      <c r="A676" s="158" t="s">
        <v>43</v>
      </c>
      <c r="B676" s="23"/>
      <c r="C676" s="14" t="s">
        <v>71</v>
      </c>
      <c r="D676" s="14" t="s">
        <v>72</v>
      </c>
      <c r="E676" s="14" t="s">
        <v>769</v>
      </c>
      <c r="F676" s="14" t="s">
        <v>32</v>
      </c>
      <c r="G676" s="123">
        <v>291</v>
      </c>
      <c r="H676" s="123"/>
    </row>
    <row r="677" spans="1:8" ht="12.75">
      <c r="A677" s="104" t="s">
        <v>397</v>
      </c>
      <c r="B677" s="4"/>
      <c r="C677" s="14" t="s">
        <v>71</v>
      </c>
      <c r="D677" s="14" t="s">
        <v>72</v>
      </c>
      <c r="E677" s="10" t="s">
        <v>712</v>
      </c>
      <c r="F677" s="10"/>
      <c r="G677" s="122">
        <f>G678</f>
        <v>100</v>
      </c>
      <c r="H677" s="123"/>
    </row>
    <row r="678" spans="1:8" ht="38.25">
      <c r="A678" s="89" t="s">
        <v>34</v>
      </c>
      <c r="B678" s="4"/>
      <c r="C678" s="14" t="s">
        <v>71</v>
      </c>
      <c r="D678" s="14" t="s">
        <v>72</v>
      </c>
      <c r="E678" s="10" t="s">
        <v>712</v>
      </c>
      <c r="F678" s="10">
        <v>600</v>
      </c>
      <c r="G678" s="122">
        <f>G679</f>
        <v>100</v>
      </c>
      <c r="H678" s="123"/>
    </row>
    <row r="679" spans="1:8" ht="12.75">
      <c r="A679" s="89" t="s">
        <v>43</v>
      </c>
      <c r="B679" s="4"/>
      <c r="C679" s="14" t="s">
        <v>71</v>
      </c>
      <c r="D679" s="14" t="s">
        <v>72</v>
      </c>
      <c r="E679" s="10" t="s">
        <v>712</v>
      </c>
      <c r="F679" s="10">
        <v>610</v>
      </c>
      <c r="G679" s="122">
        <v>100</v>
      </c>
      <c r="H679" s="123"/>
    </row>
    <row r="680" spans="1:8" ht="38.25">
      <c r="A680" s="47" t="s">
        <v>232</v>
      </c>
      <c r="B680" s="23"/>
      <c r="C680" s="14" t="s">
        <v>71</v>
      </c>
      <c r="D680" s="14" t="s">
        <v>72</v>
      </c>
      <c r="E680" s="14" t="s">
        <v>387</v>
      </c>
      <c r="F680" s="14"/>
      <c r="G680" s="123">
        <f>G681+G686+G697+G689+G694</f>
        <v>21876</v>
      </c>
      <c r="H680" s="123">
        <f>H681+H686+H697+H689+H694</f>
        <v>19334</v>
      </c>
    </row>
    <row r="681" spans="1:8" ht="25.5">
      <c r="A681" s="89" t="s">
        <v>151</v>
      </c>
      <c r="B681" s="25"/>
      <c r="C681" s="14" t="s">
        <v>71</v>
      </c>
      <c r="D681" s="14" t="s">
        <v>72</v>
      </c>
      <c r="E681" s="10" t="s">
        <v>388</v>
      </c>
      <c r="F681" s="10"/>
      <c r="G681" s="122">
        <f>G684+G682</f>
        <v>2500</v>
      </c>
      <c r="H681" s="122"/>
    </row>
    <row r="682" spans="1:8" ht="25.5">
      <c r="A682" s="22" t="s">
        <v>727</v>
      </c>
      <c r="B682" s="25"/>
      <c r="C682" s="14" t="s">
        <v>71</v>
      </c>
      <c r="D682" s="14" t="s">
        <v>72</v>
      </c>
      <c r="E682" s="10" t="s">
        <v>388</v>
      </c>
      <c r="F682" s="10">
        <v>200</v>
      </c>
      <c r="G682" s="122">
        <f>G683</f>
        <v>61.3</v>
      </c>
      <c r="H682" s="122"/>
    </row>
    <row r="683" spans="1:8" ht="38.25">
      <c r="A683" s="47" t="s">
        <v>55</v>
      </c>
      <c r="B683" s="25"/>
      <c r="C683" s="14" t="s">
        <v>71</v>
      </c>
      <c r="D683" s="14" t="s">
        <v>72</v>
      </c>
      <c r="E683" s="10" t="s">
        <v>388</v>
      </c>
      <c r="F683" s="10">
        <v>240</v>
      </c>
      <c r="G683" s="122">
        <v>61.3</v>
      </c>
      <c r="H683" s="122"/>
    </row>
    <row r="684" spans="1:8" ht="38.25">
      <c r="A684" s="89" t="s">
        <v>34</v>
      </c>
      <c r="B684" s="25"/>
      <c r="C684" s="14" t="s">
        <v>71</v>
      </c>
      <c r="D684" s="14" t="s">
        <v>72</v>
      </c>
      <c r="E684" s="10" t="s">
        <v>388</v>
      </c>
      <c r="F684" s="10">
        <v>600</v>
      </c>
      <c r="G684" s="122">
        <f>G685</f>
        <v>2438.7</v>
      </c>
      <c r="H684" s="122"/>
    </row>
    <row r="685" spans="1:8" ht="12.75">
      <c r="A685" s="89" t="s">
        <v>43</v>
      </c>
      <c r="B685" s="25"/>
      <c r="C685" s="14" t="s">
        <v>71</v>
      </c>
      <c r="D685" s="14" t="s">
        <v>72</v>
      </c>
      <c r="E685" s="10" t="s">
        <v>388</v>
      </c>
      <c r="F685" s="10">
        <v>610</v>
      </c>
      <c r="G685" s="122">
        <v>2438.7</v>
      </c>
      <c r="H685" s="122"/>
    </row>
    <row r="686" spans="1:8" ht="25.5">
      <c r="A686" s="96" t="s">
        <v>130</v>
      </c>
      <c r="B686" s="100"/>
      <c r="C686" s="14" t="s">
        <v>71</v>
      </c>
      <c r="D686" s="14" t="s">
        <v>72</v>
      </c>
      <c r="E686" s="10" t="s">
        <v>389</v>
      </c>
      <c r="F686" s="10"/>
      <c r="G686" s="122">
        <f>G687</f>
        <v>42</v>
      </c>
      <c r="H686" s="122"/>
    </row>
    <row r="687" spans="1:8" ht="25.5">
      <c r="A687" s="47" t="s">
        <v>39</v>
      </c>
      <c r="B687" s="25"/>
      <c r="C687" s="14" t="s">
        <v>71</v>
      </c>
      <c r="D687" s="14" t="s">
        <v>72</v>
      </c>
      <c r="E687" s="10" t="s">
        <v>389</v>
      </c>
      <c r="F687" s="10">
        <v>300</v>
      </c>
      <c r="G687" s="122">
        <f>G688</f>
        <v>42</v>
      </c>
      <c r="H687" s="122"/>
    </row>
    <row r="688" spans="1:8" ht="12.75">
      <c r="A688" s="7" t="s">
        <v>155</v>
      </c>
      <c r="B688" s="25"/>
      <c r="C688" s="14" t="s">
        <v>71</v>
      </c>
      <c r="D688" s="14" t="s">
        <v>72</v>
      </c>
      <c r="E688" s="10" t="s">
        <v>389</v>
      </c>
      <c r="F688" s="10">
        <v>340</v>
      </c>
      <c r="G688" s="122">
        <v>42</v>
      </c>
      <c r="H688" s="122"/>
    </row>
    <row r="689" spans="1:8" ht="102">
      <c r="A689" s="7" t="s">
        <v>666</v>
      </c>
      <c r="B689" s="7"/>
      <c r="C689" s="14" t="s">
        <v>71</v>
      </c>
      <c r="D689" s="14" t="s">
        <v>72</v>
      </c>
      <c r="E689" s="14" t="s">
        <v>392</v>
      </c>
      <c r="F689" s="14"/>
      <c r="G689" s="93">
        <f>G692+G690</f>
        <v>13293</v>
      </c>
      <c r="H689" s="93">
        <f>H692+H690</f>
        <v>13293</v>
      </c>
    </row>
    <row r="690" spans="1:8" ht="25.5">
      <c r="A690" s="47" t="s">
        <v>39</v>
      </c>
      <c r="B690" s="7"/>
      <c r="C690" s="14" t="s">
        <v>71</v>
      </c>
      <c r="D690" s="14" t="s">
        <v>72</v>
      </c>
      <c r="E690" s="14" t="s">
        <v>392</v>
      </c>
      <c r="F690" s="14" t="s">
        <v>36</v>
      </c>
      <c r="G690" s="93">
        <f>G691</f>
        <v>300</v>
      </c>
      <c r="H690" s="93">
        <f>H691</f>
        <v>300</v>
      </c>
    </row>
    <row r="691" spans="1:8" ht="25.5">
      <c r="A691" s="7" t="s">
        <v>42</v>
      </c>
      <c r="B691" s="7"/>
      <c r="C691" s="14" t="s">
        <v>71</v>
      </c>
      <c r="D691" s="14" t="s">
        <v>72</v>
      </c>
      <c r="E691" s="14" t="s">
        <v>392</v>
      </c>
      <c r="F691" s="14" t="s">
        <v>38</v>
      </c>
      <c r="G691" s="93">
        <v>300</v>
      </c>
      <c r="H691" s="93">
        <v>300</v>
      </c>
    </row>
    <row r="692" spans="1:8" ht="38.25">
      <c r="A692" s="47" t="s">
        <v>34</v>
      </c>
      <c r="B692" s="23"/>
      <c r="C692" s="14" t="s">
        <v>71</v>
      </c>
      <c r="D692" s="14" t="s">
        <v>72</v>
      </c>
      <c r="E692" s="14" t="s">
        <v>392</v>
      </c>
      <c r="F692" s="14" t="s">
        <v>31</v>
      </c>
      <c r="G692" s="93">
        <f>G693</f>
        <v>12993</v>
      </c>
      <c r="H692" s="93">
        <f>H693</f>
        <v>12993</v>
      </c>
    </row>
    <row r="693" spans="1:8" ht="12.75">
      <c r="A693" s="47" t="s">
        <v>35</v>
      </c>
      <c r="B693" s="23"/>
      <c r="C693" s="14" t="s">
        <v>71</v>
      </c>
      <c r="D693" s="14" t="s">
        <v>72</v>
      </c>
      <c r="E693" s="14" t="s">
        <v>392</v>
      </c>
      <c r="F693" s="14" t="s">
        <v>32</v>
      </c>
      <c r="G693" s="129">
        <f>11274-300+2019</f>
        <v>12993</v>
      </c>
      <c r="H693" s="129">
        <f>G693</f>
        <v>12993</v>
      </c>
    </row>
    <row r="694" spans="1:8" ht="63.75">
      <c r="A694" s="7" t="s">
        <v>393</v>
      </c>
      <c r="B694" s="7"/>
      <c r="C694" s="14" t="s">
        <v>71</v>
      </c>
      <c r="D694" s="14" t="s">
        <v>72</v>
      </c>
      <c r="E694" s="14" t="s">
        <v>394</v>
      </c>
      <c r="F694" s="14"/>
      <c r="G694" s="128">
        <f>G695</f>
        <v>2192</v>
      </c>
      <c r="H694" s="128">
        <f>H695</f>
        <v>2192</v>
      </c>
    </row>
    <row r="695" spans="1:8" ht="25.5">
      <c r="A695" s="47" t="s">
        <v>39</v>
      </c>
      <c r="B695" s="23"/>
      <c r="C695" s="14" t="s">
        <v>71</v>
      </c>
      <c r="D695" s="14" t="s">
        <v>72</v>
      </c>
      <c r="E695" s="14" t="s">
        <v>394</v>
      </c>
      <c r="F695" s="14" t="s">
        <v>36</v>
      </c>
      <c r="G695" s="128">
        <f>G696</f>
        <v>2192</v>
      </c>
      <c r="H695" s="128">
        <f>H696</f>
        <v>2192</v>
      </c>
    </row>
    <row r="696" spans="1:8" ht="25.5">
      <c r="A696" s="7" t="s">
        <v>42</v>
      </c>
      <c r="B696" s="7"/>
      <c r="C696" s="14" t="s">
        <v>71</v>
      </c>
      <c r="D696" s="14" t="s">
        <v>72</v>
      </c>
      <c r="E696" s="14" t="s">
        <v>394</v>
      </c>
      <c r="F696" s="14" t="s">
        <v>38</v>
      </c>
      <c r="G696" s="128">
        <v>2192</v>
      </c>
      <c r="H696" s="128">
        <v>2192</v>
      </c>
    </row>
    <row r="697" spans="1:8" ht="89.25">
      <c r="A697" s="7" t="s">
        <v>391</v>
      </c>
      <c r="B697" s="7"/>
      <c r="C697" s="19" t="s">
        <v>71</v>
      </c>
      <c r="D697" s="19" t="s">
        <v>72</v>
      </c>
      <c r="E697" s="16" t="s">
        <v>390</v>
      </c>
      <c r="F697" s="19"/>
      <c r="G697" s="123">
        <f>G698+G700</f>
        <v>3849</v>
      </c>
      <c r="H697" s="123">
        <f>H698+H700</f>
        <v>3849</v>
      </c>
    </row>
    <row r="698" spans="1:8" ht="25.5">
      <c r="A698" s="22" t="s">
        <v>727</v>
      </c>
      <c r="B698" s="23"/>
      <c r="C698" s="19" t="s">
        <v>71</v>
      </c>
      <c r="D698" s="19" t="s">
        <v>72</v>
      </c>
      <c r="E698" s="16" t="s">
        <v>390</v>
      </c>
      <c r="F698" s="14" t="s">
        <v>52</v>
      </c>
      <c r="G698" s="93">
        <f>G699</f>
        <v>3735</v>
      </c>
      <c r="H698" s="93">
        <f>H699</f>
        <v>3735</v>
      </c>
    </row>
    <row r="699" spans="1:8" ht="38.25">
      <c r="A699" s="47" t="s">
        <v>55</v>
      </c>
      <c r="B699" s="23"/>
      <c r="C699" s="19" t="s">
        <v>71</v>
      </c>
      <c r="D699" s="19" t="s">
        <v>72</v>
      </c>
      <c r="E699" s="16" t="s">
        <v>390</v>
      </c>
      <c r="F699" s="16">
        <v>240</v>
      </c>
      <c r="G699" s="129">
        <v>3735</v>
      </c>
      <c r="H699" s="129">
        <v>3735</v>
      </c>
    </row>
    <row r="700" spans="1:8" ht="25.5">
      <c r="A700" s="47" t="s">
        <v>39</v>
      </c>
      <c r="B700" s="23"/>
      <c r="C700" s="19" t="s">
        <v>71</v>
      </c>
      <c r="D700" s="19" t="s">
        <v>72</v>
      </c>
      <c r="E700" s="16" t="s">
        <v>390</v>
      </c>
      <c r="F700" s="19" t="s">
        <v>36</v>
      </c>
      <c r="G700" s="123">
        <f>G701+G702</f>
        <v>114</v>
      </c>
      <c r="H700" s="123">
        <f>H701+H702</f>
        <v>114</v>
      </c>
    </row>
    <row r="701" spans="1:8" ht="25.5">
      <c r="A701" s="47" t="s">
        <v>40</v>
      </c>
      <c r="B701" s="23"/>
      <c r="C701" s="19" t="s">
        <v>71</v>
      </c>
      <c r="D701" s="19" t="s">
        <v>72</v>
      </c>
      <c r="E701" s="16" t="s">
        <v>390</v>
      </c>
      <c r="F701" s="19" t="s">
        <v>37</v>
      </c>
      <c r="G701" s="123">
        <v>10</v>
      </c>
      <c r="H701" s="123">
        <v>10</v>
      </c>
    </row>
    <row r="702" spans="1:8" ht="25.5">
      <c r="A702" s="47" t="s">
        <v>42</v>
      </c>
      <c r="B702" s="23"/>
      <c r="C702" s="19" t="s">
        <v>71</v>
      </c>
      <c r="D702" s="19" t="s">
        <v>72</v>
      </c>
      <c r="E702" s="16" t="s">
        <v>390</v>
      </c>
      <c r="F702" s="19" t="s">
        <v>38</v>
      </c>
      <c r="G702" s="123">
        <v>104</v>
      </c>
      <c r="H702" s="123">
        <v>104</v>
      </c>
    </row>
    <row r="703" spans="1:8" ht="51">
      <c r="A703" s="104" t="s">
        <v>517</v>
      </c>
      <c r="B703" s="4"/>
      <c r="C703" s="14" t="s">
        <v>71</v>
      </c>
      <c r="D703" s="14" t="s">
        <v>72</v>
      </c>
      <c r="E703" s="10" t="s">
        <v>710</v>
      </c>
      <c r="F703" s="10"/>
      <c r="G703" s="122">
        <f>G704</f>
        <v>70</v>
      </c>
      <c r="H703" s="123"/>
    </row>
    <row r="704" spans="1:8" ht="12.75">
      <c r="A704" s="104" t="s">
        <v>397</v>
      </c>
      <c r="B704" s="4"/>
      <c r="C704" s="14" t="s">
        <v>71</v>
      </c>
      <c r="D704" s="14" t="s">
        <v>72</v>
      </c>
      <c r="E704" s="10" t="s">
        <v>711</v>
      </c>
      <c r="F704" s="10"/>
      <c r="G704" s="122">
        <f>G705</f>
        <v>70</v>
      </c>
      <c r="H704" s="123"/>
    </row>
    <row r="705" spans="1:8" ht="38.25">
      <c r="A705" s="89" t="s">
        <v>34</v>
      </c>
      <c r="B705" s="4"/>
      <c r="C705" s="14" t="s">
        <v>71</v>
      </c>
      <c r="D705" s="14" t="s">
        <v>72</v>
      </c>
      <c r="E705" s="10" t="s">
        <v>711</v>
      </c>
      <c r="F705" s="10">
        <v>600</v>
      </c>
      <c r="G705" s="122">
        <f>G706</f>
        <v>70</v>
      </c>
      <c r="H705" s="123"/>
    </row>
    <row r="706" spans="1:8" ht="12.75">
      <c r="A706" s="89" t="s">
        <v>43</v>
      </c>
      <c r="B706" s="4"/>
      <c r="C706" s="14" t="s">
        <v>71</v>
      </c>
      <c r="D706" s="14" t="s">
        <v>72</v>
      </c>
      <c r="E706" s="10" t="s">
        <v>711</v>
      </c>
      <c r="F706" s="10">
        <v>610</v>
      </c>
      <c r="G706" s="122">
        <v>70</v>
      </c>
      <c r="H706" s="123"/>
    </row>
    <row r="707" spans="1:8" ht="25.5">
      <c r="A707" s="104" t="s">
        <v>172</v>
      </c>
      <c r="B707" s="4"/>
      <c r="C707" s="14" t="s">
        <v>71</v>
      </c>
      <c r="D707" s="14" t="s">
        <v>72</v>
      </c>
      <c r="E707" s="10" t="s">
        <v>395</v>
      </c>
      <c r="F707" s="10"/>
      <c r="G707" s="122">
        <f>G712+G731+G739+G708+G735</f>
        <v>48563</v>
      </c>
      <c r="H707" s="122"/>
    </row>
    <row r="708" spans="1:8" ht="51">
      <c r="A708" s="104" t="s">
        <v>517</v>
      </c>
      <c r="B708" s="4"/>
      <c r="C708" s="14" t="s">
        <v>71</v>
      </c>
      <c r="D708" s="14" t="s">
        <v>72</v>
      </c>
      <c r="E708" s="10" t="s">
        <v>396</v>
      </c>
      <c r="F708" s="10"/>
      <c r="G708" s="122">
        <f>G709</f>
        <v>16</v>
      </c>
      <c r="H708" s="122"/>
    </row>
    <row r="709" spans="1:8" ht="12.75">
      <c r="A709" s="104" t="s">
        <v>397</v>
      </c>
      <c r="B709" s="4"/>
      <c r="C709" s="14" t="s">
        <v>71</v>
      </c>
      <c r="D709" s="14" t="s">
        <v>72</v>
      </c>
      <c r="E709" s="10" t="s">
        <v>398</v>
      </c>
      <c r="F709" s="10"/>
      <c r="G709" s="122">
        <f>G710</f>
        <v>16</v>
      </c>
      <c r="H709" s="122"/>
    </row>
    <row r="710" spans="1:8" ht="38.25">
      <c r="A710" s="89" t="s">
        <v>34</v>
      </c>
      <c r="B710" s="4"/>
      <c r="C710" s="14" t="s">
        <v>71</v>
      </c>
      <c r="D710" s="14" t="s">
        <v>72</v>
      </c>
      <c r="E710" s="10" t="s">
        <v>398</v>
      </c>
      <c r="F710" s="10">
        <v>600</v>
      </c>
      <c r="G710" s="122">
        <f>G711</f>
        <v>16</v>
      </c>
      <c r="H710" s="122"/>
    </row>
    <row r="711" spans="1:8" ht="12.75">
      <c r="A711" s="89" t="s">
        <v>43</v>
      </c>
      <c r="B711" s="4"/>
      <c r="C711" s="14" t="s">
        <v>71</v>
      </c>
      <c r="D711" s="14" t="s">
        <v>72</v>
      </c>
      <c r="E711" s="10" t="s">
        <v>398</v>
      </c>
      <c r="F711" s="10">
        <v>610</v>
      </c>
      <c r="G711" s="122">
        <f>86-70</f>
        <v>16</v>
      </c>
      <c r="H711" s="122"/>
    </row>
    <row r="712" spans="1:8" ht="102">
      <c r="A712" s="96" t="s">
        <v>667</v>
      </c>
      <c r="B712" s="100"/>
      <c r="C712" s="14" t="s">
        <v>71</v>
      </c>
      <c r="D712" s="14" t="s">
        <v>72</v>
      </c>
      <c r="E712" s="10" t="s">
        <v>400</v>
      </c>
      <c r="F712" s="10"/>
      <c r="G712" s="122">
        <f>G713+G716+G728+G722+G719+G725</f>
        <v>48092</v>
      </c>
      <c r="H712" s="122"/>
    </row>
    <row r="713" spans="1:8" ht="25.5">
      <c r="A713" s="96" t="s">
        <v>300</v>
      </c>
      <c r="B713" s="100"/>
      <c r="C713" s="14" t="s">
        <v>71</v>
      </c>
      <c r="D713" s="14" t="s">
        <v>72</v>
      </c>
      <c r="E713" s="10" t="s">
        <v>399</v>
      </c>
      <c r="F713" s="10"/>
      <c r="G713" s="122">
        <f>G714</f>
        <v>40696</v>
      </c>
      <c r="H713" s="122"/>
    </row>
    <row r="714" spans="1:8" ht="38.25">
      <c r="A714" s="89" t="s">
        <v>34</v>
      </c>
      <c r="B714" s="25"/>
      <c r="C714" s="14" t="s">
        <v>71</v>
      </c>
      <c r="D714" s="14" t="s">
        <v>72</v>
      </c>
      <c r="E714" s="10" t="s">
        <v>399</v>
      </c>
      <c r="F714" s="10">
        <v>600</v>
      </c>
      <c r="G714" s="122">
        <f>G715</f>
        <v>40696</v>
      </c>
      <c r="H714" s="122"/>
    </row>
    <row r="715" spans="1:8" ht="12.75">
      <c r="A715" s="89" t="s">
        <v>43</v>
      </c>
      <c r="B715" s="25"/>
      <c r="C715" s="14" t="s">
        <v>71</v>
      </c>
      <c r="D715" s="14" t="s">
        <v>72</v>
      </c>
      <c r="E715" s="10" t="s">
        <v>399</v>
      </c>
      <c r="F715" s="10">
        <v>610</v>
      </c>
      <c r="G715" s="122">
        <f>40826-130</f>
        <v>40696</v>
      </c>
      <c r="H715" s="122"/>
    </row>
    <row r="716" spans="1:8" ht="12.75">
      <c r="A716" s="89" t="s">
        <v>129</v>
      </c>
      <c r="B716" s="25"/>
      <c r="C716" s="14" t="s">
        <v>71</v>
      </c>
      <c r="D716" s="14" t="s">
        <v>72</v>
      </c>
      <c r="E716" s="10" t="s">
        <v>401</v>
      </c>
      <c r="F716" s="10"/>
      <c r="G716" s="122">
        <f>G717</f>
        <v>180</v>
      </c>
      <c r="H716" s="122"/>
    </row>
    <row r="717" spans="1:8" ht="38.25">
      <c r="A717" s="89" t="s">
        <v>34</v>
      </c>
      <c r="B717" s="25"/>
      <c r="C717" s="14" t="s">
        <v>71</v>
      </c>
      <c r="D717" s="14" t="s">
        <v>72</v>
      </c>
      <c r="E717" s="10" t="s">
        <v>401</v>
      </c>
      <c r="F717" s="10">
        <v>600</v>
      </c>
      <c r="G717" s="122">
        <f>G718</f>
        <v>180</v>
      </c>
      <c r="H717" s="122"/>
    </row>
    <row r="718" spans="1:8" ht="12.75">
      <c r="A718" s="89" t="s">
        <v>43</v>
      </c>
      <c r="B718" s="25"/>
      <c r="C718" s="14" t="s">
        <v>71</v>
      </c>
      <c r="D718" s="14" t="s">
        <v>72</v>
      </c>
      <c r="E718" s="10" t="s">
        <v>401</v>
      </c>
      <c r="F718" s="10">
        <v>610</v>
      </c>
      <c r="G718" s="122">
        <f>150+30</f>
        <v>180</v>
      </c>
      <c r="H718" s="122"/>
    </row>
    <row r="719" spans="1:8" ht="66.75" customHeight="1">
      <c r="A719" s="89" t="s">
        <v>770</v>
      </c>
      <c r="B719" s="25"/>
      <c r="C719" s="14" t="s">
        <v>71</v>
      </c>
      <c r="D719" s="14" t="s">
        <v>72</v>
      </c>
      <c r="E719" s="10" t="s">
        <v>772</v>
      </c>
      <c r="F719" s="10"/>
      <c r="G719" s="122">
        <f>G720</f>
        <v>852</v>
      </c>
      <c r="H719" s="122"/>
    </row>
    <row r="720" spans="1:8" ht="38.25">
      <c r="A720" s="89" t="s">
        <v>34</v>
      </c>
      <c r="B720" s="25"/>
      <c r="C720" s="14" t="s">
        <v>71</v>
      </c>
      <c r="D720" s="14" t="s">
        <v>72</v>
      </c>
      <c r="E720" s="10" t="s">
        <v>772</v>
      </c>
      <c r="F720" s="10">
        <v>600</v>
      </c>
      <c r="G720" s="122">
        <f>G721</f>
        <v>852</v>
      </c>
      <c r="H720" s="122"/>
    </row>
    <row r="721" spans="1:8" ht="12.75">
      <c r="A721" s="89" t="s">
        <v>43</v>
      </c>
      <c r="B721" s="25"/>
      <c r="C721" s="14" t="s">
        <v>71</v>
      </c>
      <c r="D721" s="14" t="s">
        <v>72</v>
      </c>
      <c r="E721" s="10" t="s">
        <v>772</v>
      </c>
      <c r="F721" s="10">
        <v>610</v>
      </c>
      <c r="G721" s="122">
        <v>852</v>
      </c>
      <c r="H721" s="122"/>
    </row>
    <row r="722" spans="1:8" ht="89.25">
      <c r="A722" s="205" t="s">
        <v>709</v>
      </c>
      <c r="B722" s="25"/>
      <c r="C722" s="14" t="s">
        <v>71</v>
      </c>
      <c r="D722" s="14" t="s">
        <v>72</v>
      </c>
      <c r="E722" s="10" t="s">
        <v>750</v>
      </c>
      <c r="F722" s="10"/>
      <c r="G722" s="122">
        <f>G723</f>
        <v>6000</v>
      </c>
      <c r="H722" s="122"/>
    </row>
    <row r="723" spans="1:8" ht="38.25">
      <c r="A723" s="89" t="s">
        <v>34</v>
      </c>
      <c r="B723" s="25"/>
      <c r="C723" s="14" t="s">
        <v>71</v>
      </c>
      <c r="D723" s="14" t="s">
        <v>72</v>
      </c>
      <c r="E723" s="10" t="s">
        <v>750</v>
      </c>
      <c r="F723" s="10">
        <v>600</v>
      </c>
      <c r="G723" s="122">
        <f>G724</f>
        <v>6000</v>
      </c>
      <c r="H723" s="122"/>
    </row>
    <row r="724" spans="1:8" ht="12.75">
      <c r="A724" s="89" t="s">
        <v>43</v>
      </c>
      <c r="B724" s="25"/>
      <c r="C724" s="14" t="s">
        <v>71</v>
      </c>
      <c r="D724" s="14" t="s">
        <v>72</v>
      </c>
      <c r="E724" s="10" t="s">
        <v>750</v>
      </c>
      <c r="F724" s="10">
        <v>610</v>
      </c>
      <c r="G724" s="122">
        <v>6000</v>
      </c>
      <c r="H724" s="122"/>
    </row>
    <row r="725" spans="1:8" ht="39.75" customHeight="1">
      <c r="A725" s="89" t="s">
        <v>771</v>
      </c>
      <c r="B725" s="25"/>
      <c r="C725" s="14" t="s">
        <v>71</v>
      </c>
      <c r="D725" s="14" t="s">
        <v>72</v>
      </c>
      <c r="E725" s="10" t="s">
        <v>773</v>
      </c>
      <c r="F725" s="10"/>
      <c r="G725" s="122">
        <f>G726</f>
        <v>64</v>
      </c>
      <c r="H725" s="122"/>
    </row>
    <row r="726" spans="1:8" ht="38.25">
      <c r="A726" s="89" t="s">
        <v>34</v>
      </c>
      <c r="B726" s="25"/>
      <c r="C726" s="14" t="s">
        <v>71</v>
      </c>
      <c r="D726" s="14" t="s">
        <v>72</v>
      </c>
      <c r="E726" s="10" t="s">
        <v>773</v>
      </c>
      <c r="F726" s="10">
        <v>600</v>
      </c>
      <c r="G726" s="122">
        <f>G727</f>
        <v>64</v>
      </c>
      <c r="H726" s="122"/>
    </row>
    <row r="727" spans="1:8" ht="12.75">
      <c r="A727" s="89" t="s">
        <v>43</v>
      </c>
      <c r="B727" s="25"/>
      <c r="C727" s="14" t="s">
        <v>71</v>
      </c>
      <c r="D727" s="14" t="s">
        <v>72</v>
      </c>
      <c r="E727" s="10" t="s">
        <v>773</v>
      </c>
      <c r="F727" s="10">
        <v>610</v>
      </c>
      <c r="G727" s="122">
        <v>64</v>
      </c>
      <c r="H727" s="122"/>
    </row>
    <row r="728" spans="1:8" ht="76.5">
      <c r="A728" s="205" t="s">
        <v>751</v>
      </c>
      <c r="B728" s="25"/>
      <c r="C728" s="14" t="s">
        <v>71</v>
      </c>
      <c r="D728" s="14" t="s">
        <v>72</v>
      </c>
      <c r="E728" s="10" t="s">
        <v>708</v>
      </c>
      <c r="F728" s="10"/>
      <c r="G728" s="122">
        <f>G729</f>
        <v>300</v>
      </c>
      <c r="H728" s="122"/>
    </row>
    <row r="729" spans="1:8" ht="38.25">
      <c r="A729" s="89" t="s">
        <v>34</v>
      </c>
      <c r="B729" s="25"/>
      <c r="C729" s="14" t="s">
        <v>71</v>
      </c>
      <c r="D729" s="14" t="s">
        <v>72</v>
      </c>
      <c r="E729" s="10" t="s">
        <v>708</v>
      </c>
      <c r="F729" s="10">
        <v>600</v>
      </c>
      <c r="G729" s="122">
        <f>G730</f>
        <v>300</v>
      </c>
      <c r="H729" s="122"/>
    </row>
    <row r="730" spans="1:8" ht="12.75">
      <c r="A730" s="89" t="s">
        <v>43</v>
      </c>
      <c r="B730" s="25"/>
      <c r="C730" s="14" t="s">
        <v>71</v>
      </c>
      <c r="D730" s="14" t="s">
        <v>72</v>
      </c>
      <c r="E730" s="10" t="s">
        <v>708</v>
      </c>
      <c r="F730" s="10">
        <v>610</v>
      </c>
      <c r="G730" s="122">
        <v>300</v>
      </c>
      <c r="H730" s="122"/>
    </row>
    <row r="731" spans="1:8" ht="25.5">
      <c r="A731" s="96" t="s">
        <v>233</v>
      </c>
      <c r="B731" s="100"/>
      <c r="C731" s="14" t="s">
        <v>71</v>
      </c>
      <c r="D731" s="14" t="s">
        <v>72</v>
      </c>
      <c r="E731" s="10" t="s">
        <v>402</v>
      </c>
      <c r="F731" s="10"/>
      <c r="G731" s="122">
        <f>G732</f>
        <v>90</v>
      </c>
      <c r="H731" s="122"/>
    </row>
    <row r="732" spans="1:8" ht="25.5">
      <c r="A732" s="96" t="s">
        <v>774</v>
      </c>
      <c r="B732" s="100"/>
      <c r="C732" s="14" t="s">
        <v>71</v>
      </c>
      <c r="D732" s="14" t="s">
        <v>72</v>
      </c>
      <c r="E732" s="10" t="s">
        <v>775</v>
      </c>
      <c r="F732" s="10"/>
      <c r="G732" s="122">
        <f>G733</f>
        <v>90</v>
      </c>
      <c r="H732" s="122"/>
    </row>
    <row r="733" spans="1:8" ht="38.25">
      <c r="A733" s="89" t="s">
        <v>34</v>
      </c>
      <c r="B733" s="25"/>
      <c r="C733" s="14" t="s">
        <v>71</v>
      </c>
      <c r="D733" s="14" t="s">
        <v>72</v>
      </c>
      <c r="E733" s="10" t="s">
        <v>775</v>
      </c>
      <c r="F733" s="10">
        <v>600</v>
      </c>
      <c r="G733" s="122">
        <f>G734</f>
        <v>90</v>
      </c>
      <c r="H733" s="122"/>
    </row>
    <row r="734" spans="1:8" ht="12.75">
      <c r="A734" s="89" t="s">
        <v>43</v>
      </c>
      <c r="B734" s="25"/>
      <c r="C734" s="14" t="s">
        <v>71</v>
      </c>
      <c r="D734" s="14" t="s">
        <v>72</v>
      </c>
      <c r="E734" s="10" t="s">
        <v>775</v>
      </c>
      <c r="F734" s="10">
        <v>610</v>
      </c>
      <c r="G734" s="122">
        <v>90</v>
      </c>
      <c r="H734" s="122"/>
    </row>
    <row r="735" spans="1:8" ht="76.5">
      <c r="A735" s="77" t="s">
        <v>519</v>
      </c>
      <c r="B735" s="25"/>
      <c r="C735" s="14" t="s">
        <v>71</v>
      </c>
      <c r="D735" s="14" t="s">
        <v>72</v>
      </c>
      <c r="E735" s="10" t="s">
        <v>404</v>
      </c>
      <c r="F735" s="10"/>
      <c r="G735" s="122">
        <f>G736</f>
        <v>240</v>
      </c>
      <c r="H735" s="122"/>
    </row>
    <row r="736" spans="1:8" ht="12.75">
      <c r="A736" s="89" t="s">
        <v>397</v>
      </c>
      <c r="B736" s="25"/>
      <c r="C736" s="14" t="s">
        <v>71</v>
      </c>
      <c r="D736" s="14" t="s">
        <v>72</v>
      </c>
      <c r="E736" s="10" t="s">
        <v>405</v>
      </c>
      <c r="F736" s="10"/>
      <c r="G736" s="122">
        <f>G737</f>
        <v>240</v>
      </c>
      <c r="H736" s="122"/>
    </row>
    <row r="737" spans="1:8" ht="38.25">
      <c r="A737" s="89" t="s">
        <v>34</v>
      </c>
      <c r="B737" s="25"/>
      <c r="C737" s="14" t="s">
        <v>71</v>
      </c>
      <c r="D737" s="14" t="s">
        <v>72</v>
      </c>
      <c r="E737" s="10" t="s">
        <v>405</v>
      </c>
      <c r="F737" s="10">
        <v>600</v>
      </c>
      <c r="G737" s="122">
        <f>G738</f>
        <v>240</v>
      </c>
      <c r="H737" s="122"/>
    </row>
    <row r="738" spans="1:8" ht="12.75">
      <c r="A738" s="89" t="s">
        <v>43</v>
      </c>
      <c r="B738" s="25"/>
      <c r="C738" s="14" t="s">
        <v>71</v>
      </c>
      <c r="D738" s="14" t="s">
        <v>72</v>
      </c>
      <c r="E738" s="10" t="s">
        <v>405</v>
      </c>
      <c r="F738" s="10">
        <v>610</v>
      </c>
      <c r="G738" s="122">
        <v>240</v>
      </c>
      <c r="H738" s="122"/>
    </row>
    <row r="739" spans="1:8" ht="63.75">
      <c r="A739" s="89" t="s">
        <v>234</v>
      </c>
      <c r="B739" s="25"/>
      <c r="C739" s="14" t="s">
        <v>71</v>
      </c>
      <c r="D739" s="14" t="s">
        <v>72</v>
      </c>
      <c r="E739" s="10" t="s">
        <v>406</v>
      </c>
      <c r="F739" s="10"/>
      <c r="G739" s="122">
        <f>G740</f>
        <v>125</v>
      </c>
      <c r="H739" s="122"/>
    </row>
    <row r="740" spans="1:8" ht="12.75">
      <c r="A740" s="159" t="s">
        <v>397</v>
      </c>
      <c r="B740" s="25"/>
      <c r="C740" s="14" t="s">
        <v>71</v>
      </c>
      <c r="D740" s="14" t="s">
        <v>72</v>
      </c>
      <c r="E740" s="10" t="s">
        <v>408</v>
      </c>
      <c r="F740" s="10"/>
      <c r="G740" s="122">
        <f>G741</f>
        <v>125</v>
      </c>
      <c r="H740" s="122"/>
    </row>
    <row r="741" spans="1:8" ht="38.25">
      <c r="A741" s="89" t="s">
        <v>34</v>
      </c>
      <c r="B741" s="25"/>
      <c r="C741" s="14" t="s">
        <v>71</v>
      </c>
      <c r="D741" s="14" t="s">
        <v>72</v>
      </c>
      <c r="E741" s="10" t="s">
        <v>408</v>
      </c>
      <c r="F741" s="10">
        <v>600</v>
      </c>
      <c r="G741" s="122">
        <f>G742</f>
        <v>125</v>
      </c>
      <c r="H741" s="122"/>
    </row>
    <row r="742" spans="1:8" ht="12.75">
      <c r="A742" s="89" t="s">
        <v>43</v>
      </c>
      <c r="B742" s="25"/>
      <c r="C742" s="14" t="s">
        <v>71</v>
      </c>
      <c r="D742" s="14" t="s">
        <v>72</v>
      </c>
      <c r="E742" s="10" t="s">
        <v>408</v>
      </c>
      <c r="F742" s="10">
        <v>610</v>
      </c>
      <c r="G742" s="122">
        <f>425-300</f>
        <v>125</v>
      </c>
      <c r="H742" s="122"/>
    </row>
    <row r="743" spans="1:8" ht="63.75">
      <c r="A743" s="44" t="s">
        <v>547</v>
      </c>
      <c r="B743" s="46"/>
      <c r="C743" s="14" t="s">
        <v>71</v>
      </c>
      <c r="D743" s="14" t="s">
        <v>72</v>
      </c>
      <c r="E743" s="10" t="s">
        <v>438</v>
      </c>
      <c r="F743" s="12"/>
      <c r="G743" s="120">
        <f>G744</f>
        <v>2000</v>
      </c>
      <c r="H743" s="120"/>
    </row>
    <row r="744" spans="1:8" ht="25.5">
      <c r="A744" s="44" t="s">
        <v>208</v>
      </c>
      <c r="B744" s="46"/>
      <c r="C744" s="14" t="s">
        <v>71</v>
      </c>
      <c r="D744" s="14" t="s">
        <v>72</v>
      </c>
      <c r="E744" s="12" t="s">
        <v>439</v>
      </c>
      <c r="F744" s="12"/>
      <c r="G744" s="120">
        <f>G745</f>
        <v>2000</v>
      </c>
      <c r="H744" s="120"/>
    </row>
    <row r="745" spans="1:8" ht="25.5">
      <c r="A745" s="158" t="s">
        <v>537</v>
      </c>
      <c r="B745" s="46"/>
      <c r="C745" s="14" t="s">
        <v>71</v>
      </c>
      <c r="D745" s="14" t="s">
        <v>72</v>
      </c>
      <c r="E745" s="12" t="s">
        <v>536</v>
      </c>
      <c r="F745" s="12"/>
      <c r="G745" s="120">
        <f>G746</f>
        <v>2000</v>
      </c>
      <c r="H745" s="120"/>
    </row>
    <row r="746" spans="1:8" ht="38.25">
      <c r="A746" s="89" t="s">
        <v>34</v>
      </c>
      <c r="B746" s="46"/>
      <c r="C746" s="14" t="s">
        <v>71</v>
      </c>
      <c r="D746" s="14" t="s">
        <v>72</v>
      </c>
      <c r="E746" s="12" t="s">
        <v>536</v>
      </c>
      <c r="F746" s="12">
        <v>600</v>
      </c>
      <c r="G746" s="120">
        <f>G747</f>
        <v>2000</v>
      </c>
      <c r="H746" s="120"/>
    </row>
    <row r="747" spans="1:8" ht="12.75">
      <c r="A747" s="89" t="s">
        <v>43</v>
      </c>
      <c r="B747" s="46"/>
      <c r="C747" s="14" t="s">
        <v>71</v>
      </c>
      <c r="D747" s="14" t="s">
        <v>72</v>
      </c>
      <c r="E747" s="12" t="s">
        <v>536</v>
      </c>
      <c r="F747" s="12">
        <v>610</v>
      </c>
      <c r="G747" s="120">
        <v>2000</v>
      </c>
      <c r="H747" s="120"/>
    </row>
    <row r="748" spans="1:8" ht="25.5">
      <c r="A748" s="7" t="s">
        <v>506</v>
      </c>
      <c r="B748" s="46"/>
      <c r="C748" s="54" t="s">
        <v>71</v>
      </c>
      <c r="D748" s="54" t="s">
        <v>72</v>
      </c>
      <c r="E748" s="55" t="s">
        <v>507</v>
      </c>
      <c r="F748" s="55"/>
      <c r="G748" s="198">
        <f>G749</f>
        <v>1500</v>
      </c>
      <c r="H748" s="198"/>
    </row>
    <row r="749" spans="1:8" ht="38.25">
      <c r="A749" s="89" t="s">
        <v>658</v>
      </c>
      <c r="B749" s="46"/>
      <c r="C749" s="54" t="s">
        <v>71</v>
      </c>
      <c r="D749" s="54" t="s">
        <v>72</v>
      </c>
      <c r="E749" s="55" t="s">
        <v>659</v>
      </c>
      <c r="F749" s="55"/>
      <c r="G749" s="198">
        <f>G750</f>
        <v>1500</v>
      </c>
      <c r="H749" s="198"/>
    </row>
    <row r="750" spans="1:8" ht="38.25">
      <c r="A750" s="89" t="s">
        <v>34</v>
      </c>
      <c r="B750" s="46"/>
      <c r="C750" s="54" t="s">
        <v>71</v>
      </c>
      <c r="D750" s="54" t="s">
        <v>72</v>
      </c>
      <c r="E750" s="55" t="s">
        <v>659</v>
      </c>
      <c r="F750" s="55">
        <v>600</v>
      </c>
      <c r="G750" s="198">
        <f>G751</f>
        <v>1500</v>
      </c>
      <c r="H750" s="198"/>
    </row>
    <row r="751" spans="1:8" ht="12.75">
      <c r="A751" s="89" t="s">
        <v>43</v>
      </c>
      <c r="B751" s="46"/>
      <c r="C751" s="54" t="s">
        <v>71</v>
      </c>
      <c r="D751" s="54" t="s">
        <v>72</v>
      </c>
      <c r="E751" s="55" t="s">
        <v>659</v>
      </c>
      <c r="F751" s="55">
        <v>610</v>
      </c>
      <c r="G751" s="198">
        <f>650+850</f>
        <v>1500</v>
      </c>
      <c r="H751" s="198"/>
    </row>
    <row r="752" spans="1:8" ht="25.5">
      <c r="A752" s="7" t="s">
        <v>19</v>
      </c>
      <c r="B752" s="7"/>
      <c r="C752" s="54" t="s">
        <v>71</v>
      </c>
      <c r="D752" s="54" t="s">
        <v>77</v>
      </c>
      <c r="E752" s="54"/>
      <c r="F752" s="54"/>
      <c r="G752" s="141">
        <f>G753</f>
        <v>290</v>
      </c>
      <c r="H752" s="141"/>
    </row>
    <row r="753" spans="1:8" ht="51">
      <c r="A753" s="104" t="s">
        <v>170</v>
      </c>
      <c r="B753" s="46"/>
      <c r="C753" s="54" t="s">
        <v>71</v>
      </c>
      <c r="D753" s="54" t="s">
        <v>77</v>
      </c>
      <c r="E753" s="54" t="s">
        <v>352</v>
      </c>
      <c r="F753" s="54"/>
      <c r="G753" s="141">
        <f>G754+G761+G768</f>
        <v>290</v>
      </c>
      <c r="H753" s="141"/>
    </row>
    <row r="754" spans="1:8" ht="12.75">
      <c r="A754" s="104" t="s">
        <v>230</v>
      </c>
      <c r="B754" s="46"/>
      <c r="C754" s="54" t="s">
        <v>71</v>
      </c>
      <c r="D754" s="54" t="s">
        <v>77</v>
      </c>
      <c r="E754" s="54" t="s">
        <v>354</v>
      </c>
      <c r="F754" s="54"/>
      <c r="G754" s="141">
        <f>G755</f>
        <v>125</v>
      </c>
      <c r="H754" s="141"/>
    </row>
    <row r="755" spans="1:8" ht="63.75">
      <c r="A755" s="158" t="s">
        <v>227</v>
      </c>
      <c r="B755" s="46"/>
      <c r="C755" s="54" t="s">
        <v>71</v>
      </c>
      <c r="D755" s="54" t="s">
        <v>77</v>
      </c>
      <c r="E755" s="54" t="s">
        <v>360</v>
      </c>
      <c r="F755" s="54"/>
      <c r="G755" s="141">
        <f>G756</f>
        <v>125</v>
      </c>
      <c r="H755" s="141"/>
    </row>
    <row r="756" spans="1:8" ht="25.5">
      <c r="A756" s="89" t="s">
        <v>255</v>
      </c>
      <c r="B756" s="46"/>
      <c r="C756" s="14" t="s">
        <v>71</v>
      </c>
      <c r="D756" s="14" t="s">
        <v>77</v>
      </c>
      <c r="E756" s="10" t="s">
        <v>359</v>
      </c>
      <c r="F756" s="10"/>
      <c r="G756" s="122">
        <f>G759+G757</f>
        <v>125</v>
      </c>
      <c r="H756" s="122"/>
    </row>
    <row r="757" spans="1:8" ht="63.75">
      <c r="A757" s="47" t="s">
        <v>50</v>
      </c>
      <c r="B757" s="46"/>
      <c r="C757" s="14" t="s">
        <v>71</v>
      </c>
      <c r="D757" s="14" t="s">
        <v>77</v>
      </c>
      <c r="E757" s="10" t="s">
        <v>359</v>
      </c>
      <c r="F757" s="10">
        <v>100</v>
      </c>
      <c r="G757" s="122">
        <f>G758</f>
        <v>62</v>
      </c>
      <c r="H757" s="122"/>
    </row>
    <row r="758" spans="1:8" ht="25.5">
      <c r="A758" s="47" t="s">
        <v>33</v>
      </c>
      <c r="B758" s="46"/>
      <c r="C758" s="14" t="s">
        <v>71</v>
      </c>
      <c r="D758" s="14" t="s">
        <v>77</v>
      </c>
      <c r="E758" s="10" t="s">
        <v>359</v>
      </c>
      <c r="F758" s="10">
        <v>110</v>
      </c>
      <c r="G758" s="122">
        <f>32+30</f>
        <v>62</v>
      </c>
      <c r="H758" s="122"/>
    </row>
    <row r="759" spans="1:8" ht="25.5">
      <c r="A759" s="22" t="s">
        <v>727</v>
      </c>
      <c r="B759" s="46"/>
      <c r="C759" s="14" t="s">
        <v>71</v>
      </c>
      <c r="D759" s="14" t="s">
        <v>77</v>
      </c>
      <c r="E759" s="10" t="s">
        <v>359</v>
      </c>
      <c r="F759" s="10">
        <v>200</v>
      </c>
      <c r="G759" s="122">
        <f>G760</f>
        <v>63</v>
      </c>
      <c r="H759" s="122"/>
    </row>
    <row r="760" spans="1:8" ht="38.25">
      <c r="A760" s="102" t="s">
        <v>55</v>
      </c>
      <c r="B760" s="46"/>
      <c r="C760" s="14" t="s">
        <v>71</v>
      </c>
      <c r="D760" s="14" t="s">
        <v>77</v>
      </c>
      <c r="E760" s="10" t="s">
        <v>359</v>
      </c>
      <c r="F760" s="10">
        <v>240</v>
      </c>
      <c r="G760" s="122">
        <f>125-32-30</f>
        <v>63</v>
      </c>
      <c r="H760" s="122"/>
    </row>
    <row r="761" spans="1:8" ht="12.75">
      <c r="A761" s="104" t="s">
        <v>171</v>
      </c>
      <c r="B761" s="46"/>
      <c r="C761" s="54" t="s">
        <v>71</v>
      </c>
      <c r="D761" s="54" t="s">
        <v>77</v>
      </c>
      <c r="E761" s="54" t="s">
        <v>367</v>
      </c>
      <c r="F761" s="54"/>
      <c r="G761" s="141">
        <f>G762</f>
        <v>125</v>
      </c>
      <c r="H761" s="141"/>
    </row>
    <row r="762" spans="1:8" ht="63.75">
      <c r="A762" s="104" t="s">
        <v>231</v>
      </c>
      <c r="B762" s="46"/>
      <c r="C762" s="54" t="s">
        <v>71</v>
      </c>
      <c r="D762" s="54" t="s">
        <v>77</v>
      </c>
      <c r="E762" s="10" t="s">
        <v>385</v>
      </c>
      <c r="F762" s="54"/>
      <c r="G762" s="141">
        <f>G763</f>
        <v>125</v>
      </c>
      <c r="H762" s="141"/>
    </row>
    <row r="763" spans="1:8" ht="25.5">
      <c r="A763" s="89" t="s">
        <v>146</v>
      </c>
      <c r="B763" s="46"/>
      <c r="C763" s="14" t="s">
        <v>71</v>
      </c>
      <c r="D763" s="14" t="s">
        <v>77</v>
      </c>
      <c r="E763" s="14" t="s">
        <v>386</v>
      </c>
      <c r="F763" s="14"/>
      <c r="G763" s="93">
        <f>G766+G764</f>
        <v>125</v>
      </c>
      <c r="H763" s="93"/>
    </row>
    <row r="764" spans="1:8" ht="63.75">
      <c r="A764" s="47" t="s">
        <v>50</v>
      </c>
      <c r="B764" s="46"/>
      <c r="C764" s="14" t="s">
        <v>71</v>
      </c>
      <c r="D764" s="14" t="s">
        <v>77</v>
      </c>
      <c r="E764" s="14" t="s">
        <v>386</v>
      </c>
      <c r="F764" s="14" t="s">
        <v>49</v>
      </c>
      <c r="G764" s="93">
        <f>G765</f>
        <v>62</v>
      </c>
      <c r="H764" s="93"/>
    </row>
    <row r="765" spans="1:8" ht="25.5">
      <c r="A765" s="47" t="s">
        <v>33</v>
      </c>
      <c r="B765" s="46"/>
      <c r="C765" s="14" t="s">
        <v>71</v>
      </c>
      <c r="D765" s="14" t="s">
        <v>77</v>
      </c>
      <c r="E765" s="14" t="s">
        <v>386</v>
      </c>
      <c r="F765" s="14" t="s">
        <v>113</v>
      </c>
      <c r="G765" s="93">
        <f>32+30</f>
        <v>62</v>
      </c>
      <c r="H765" s="93"/>
    </row>
    <row r="766" spans="1:8" ht="25.5">
      <c r="A766" s="22" t="s">
        <v>727</v>
      </c>
      <c r="B766" s="46"/>
      <c r="C766" s="14" t="s">
        <v>71</v>
      </c>
      <c r="D766" s="14" t="s">
        <v>77</v>
      </c>
      <c r="E766" s="14" t="s">
        <v>386</v>
      </c>
      <c r="F766" s="14" t="s">
        <v>52</v>
      </c>
      <c r="G766" s="93">
        <f>G767</f>
        <v>63</v>
      </c>
      <c r="H766" s="93"/>
    </row>
    <row r="767" spans="1:8" ht="38.25">
      <c r="A767" s="47" t="s">
        <v>55</v>
      </c>
      <c r="B767" s="46"/>
      <c r="C767" s="14" t="s">
        <v>71</v>
      </c>
      <c r="D767" s="14" t="s">
        <v>77</v>
      </c>
      <c r="E767" s="14" t="s">
        <v>386</v>
      </c>
      <c r="F767" s="14" t="s">
        <v>98</v>
      </c>
      <c r="G767" s="123">
        <f>125-32-30</f>
        <v>63</v>
      </c>
      <c r="H767" s="123"/>
    </row>
    <row r="768" spans="1:8" ht="25.5">
      <c r="A768" s="104" t="s">
        <v>172</v>
      </c>
      <c r="B768" s="46"/>
      <c r="C768" s="14" t="s">
        <v>71</v>
      </c>
      <c r="D768" s="14" t="s">
        <v>77</v>
      </c>
      <c r="E768" s="14" t="s">
        <v>395</v>
      </c>
      <c r="F768" s="14"/>
      <c r="G768" s="123">
        <f>G769</f>
        <v>40</v>
      </c>
      <c r="H768" s="123"/>
    </row>
    <row r="769" spans="1:8" ht="25.5">
      <c r="A769" s="96" t="s">
        <v>233</v>
      </c>
      <c r="B769" s="46"/>
      <c r="C769" s="14" t="s">
        <v>71</v>
      </c>
      <c r="D769" s="14" t="s">
        <v>77</v>
      </c>
      <c r="E769" s="14" t="s">
        <v>527</v>
      </c>
      <c r="F769" s="14"/>
      <c r="G769" s="123">
        <f>G770</f>
        <v>40</v>
      </c>
      <c r="H769" s="123"/>
    </row>
    <row r="770" spans="1:8" ht="25.5">
      <c r="A770" s="96" t="s">
        <v>255</v>
      </c>
      <c r="B770" s="46"/>
      <c r="C770" s="14" t="s">
        <v>71</v>
      </c>
      <c r="D770" s="14" t="s">
        <v>77</v>
      </c>
      <c r="E770" s="14" t="s">
        <v>403</v>
      </c>
      <c r="F770" s="14"/>
      <c r="G770" s="123">
        <f>G773+G771</f>
        <v>40</v>
      </c>
      <c r="H770" s="123"/>
    </row>
    <row r="771" spans="1:8" ht="63.75">
      <c r="A771" s="47" t="s">
        <v>50</v>
      </c>
      <c r="B771" s="46"/>
      <c r="C771" s="14" t="s">
        <v>71</v>
      </c>
      <c r="D771" s="14" t="s">
        <v>77</v>
      </c>
      <c r="E771" s="14" t="s">
        <v>403</v>
      </c>
      <c r="F771" s="14" t="s">
        <v>49</v>
      </c>
      <c r="G771" s="123">
        <f>G772</f>
        <v>30</v>
      </c>
      <c r="H771" s="123"/>
    </row>
    <row r="772" spans="1:8" ht="25.5">
      <c r="A772" s="47" t="s">
        <v>33</v>
      </c>
      <c r="B772" s="46"/>
      <c r="C772" s="14" t="s">
        <v>71</v>
      </c>
      <c r="D772" s="14" t="s">
        <v>77</v>
      </c>
      <c r="E772" s="14" t="s">
        <v>403</v>
      </c>
      <c r="F772" s="14" t="s">
        <v>113</v>
      </c>
      <c r="G772" s="123">
        <f>30</f>
        <v>30</v>
      </c>
      <c r="H772" s="123"/>
    </row>
    <row r="773" spans="1:8" ht="25.5">
      <c r="A773" s="22" t="s">
        <v>727</v>
      </c>
      <c r="B773" s="46"/>
      <c r="C773" s="14" t="s">
        <v>71</v>
      </c>
      <c r="D773" s="14" t="s">
        <v>77</v>
      </c>
      <c r="E773" s="14" t="s">
        <v>403</v>
      </c>
      <c r="F773" s="14" t="s">
        <v>52</v>
      </c>
      <c r="G773" s="123">
        <f>G774</f>
        <v>10</v>
      </c>
      <c r="H773" s="123"/>
    </row>
    <row r="774" spans="1:8" ht="38.25">
      <c r="A774" s="47" t="s">
        <v>55</v>
      </c>
      <c r="B774" s="46"/>
      <c r="C774" s="14" t="s">
        <v>71</v>
      </c>
      <c r="D774" s="14" t="s">
        <v>77</v>
      </c>
      <c r="E774" s="14" t="s">
        <v>403</v>
      </c>
      <c r="F774" s="14" t="s">
        <v>98</v>
      </c>
      <c r="G774" s="123">
        <f>40-30</f>
        <v>10</v>
      </c>
      <c r="H774" s="123"/>
    </row>
    <row r="775" spans="1:8" ht="12.75">
      <c r="A775" s="7" t="s">
        <v>20</v>
      </c>
      <c r="B775" s="7"/>
      <c r="C775" s="14" t="s">
        <v>71</v>
      </c>
      <c r="D775" s="14" t="s">
        <v>71</v>
      </c>
      <c r="E775" s="14"/>
      <c r="F775" s="14"/>
      <c r="G775" s="123">
        <f>G776</f>
        <v>3857</v>
      </c>
      <c r="H775" s="123"/>
    </row>
    <row r="776" spans="1:8" ht="51">
      <c r="A776" s="104" t="s">
        <v>170</v>
      </c>
      <c r="B776" s="24"/>
      <c r="C776" s="14" t="s">
        <v>71</v>
      </c>
      <c r="D776" s="14" t="s">
        <v>71</v>
      </c>
      <c r="E776" s="55" t="s">
        <v>352</v>
      </c>
      <c r="F776" s="10"/>
      <c r="G776" s="122">
        <f>G777</f>
        <v>3857</v>
      </c>
      <c r="H776" s="122"/>
    </row>
    <row r="777" spans="1:8" ht="25.5">
      <c r="A777" s="104" t="s">
        <v>172</v>
      </c>
      <c r="B777" s="26"/>
      <c r="C777" s="14" t="s">
        <v>71</v>
      </c>
      <c r="D777" s="14" t="s">
        <v>71</v>
      </c>
      <c r="E777" s="55" t="s">
        <v>395</v>
      </c>
      <c r="F777" s="10"/>
      <c r="G777" s="122">
        <f>G778</f>
        <v>3857</v>
      </c>
      <c r="H777" s="122"/>
    </row>
    <row r="778" spans="1:8" ht="63.75">
      <c r="A778" s="89" t="s">
        <v>234</v>
      </c>
      <c r="B778" s="26"/>
      <c r="C778" s="14" t="s">
        <v>71</v>
      </c>
      <c r="D778" s="14" t="s">
        <v>71</v>
      </c>
      <c r="E778" s="55" t="s">
        <v>406</v>
      </c>
      <c r="F778" s="10"/>
      <c r="G778" s="122">
        <f>G784+G779</f>
        <v>3857</v>
      </c>
      <c r="H778" s="122"/>
    </row>
    <row r="779" spans="1:8" ht="25.5">
      <c r="A779" s="89" t="s">
        <v>647</v>
      </c>
      <c r="B779" s="26"/>
      <c r="C779" s="14" t="s">
        <v>71</v>
      </c>
      <c r="D779" s="14" t="s">
        <v>71</v>
      </c>
      <c r="E779" s="55" t="s">
        <v>648</v>
      </c>
      <c r="F779" s="10"/>
      <c r="G779" s="122">
        <f>G780+G782</f>
        <v>2357</v>
      </c>
      <c r="H779" s="122"/>
    </row>
    <row r="780" spans="1:8" ht="25.5">
      <c r="A780" s="22" t="s">
        <v>727</v>
      </c>
      <c r="B780" s="103"/>
      <c r="C780" s="14" t="s">
        <v>71</v>
      </c>
      <c r="D780" s="14" t="s">
        <v>71</v>
      </c>
      <c r="E780" s="55" t="s">
        <v>648</v>
      </c>
      <c r="F780" s="10">
        <v>200</v>
      </c>
      <c r="G780" s="122">
        <f>G781</f>
        <v>1462.7</v>
      </c>
      <c r="H780" s="122"/>
    </row>
    <row r="781" spans="1:8" ht="38.25">
      <c r="A781" s="47" t="s">
        <v>55</v>
      </c>
      <c r="B781" s="103"/>
      <c r="C781" s="14" t="s">
        <v>71</v>
      </c>
      <c r="D781" s="14" t="s">
        <v>71</v>
      </c>
      <c r="E781" s="55" t="s">
        <v>648</v>
      </c>
      <c r="F781" s="10">
        <v>240</v>
      </c>
      <c r="G781" s="122">
        <f>1400+62.7</f>
        <v>1462.7</v>
      </c>
      <c r="H781" s="122"/>
    </row>
    <row r="782" spans="1:8" ht="38.25">
      <c r="A782" s="47" t="s">
        <v>34</v>
      </c>
      <c r="B782" s="23"/>
      <c r="C782" s="14" t="s">
        <v>71</v>
      </c>
      <c r="D782" s="14" t="s">
        <v>71</v>
      </c>
      <c r="E782" s="55" t="s">
        <v>648</v>
      </c>
      <c r="F782" s="10">
        <v>600</v>
      </c>
      <c r="G782" s="122">
        <f>G783</f>
        <v>894.3</v>
      </c>
      <c r="H782" s="122"/>
    </row>
    <row r="783" spans="1:8" ht="12.75">
      <c r="A783" s="47" t="s">
        <v>43</v>
      </c>
      <c r="B783" s="23"/>
      <c r="C783" s="14" t="s">
        <v>71</v>
      </c>
      <c r="D783" s="14" t="s">
        <v>71</v>
      </c>
      <c r="E783" s="55" t="s">
        <v>648</v>
      </c>
      <c r="F783" s="10">
        <v>610</v>
      </c>
      <c r="G783" s="122">
        <f>957-62.7</f>
        <v>894.3</v>
      </c>
      <c r="H783" s="122"/>
    </row>
    <row r="784" spans="1:8" ht="38.25">
      <c r="A784" s="85" t="s">
        <v>177</v>
      </c>
      <c r="B784" s="103"/>
      <c r="C784" s="14" t="s">
        <v>71</v>
      </c>
      <c r="D784" s="14" t="s">
        <v>71</v>
      </c>
      <c r="E784" s="10" t="s">
        <v>407</v>
      </c>
      <c r="F784" s="10"/>
      <c r="G784" s="122">
        <f>G789+G785+G787</f>
        <v>1500</v>
      </c>
      <c r="H784" s="122"/>
    </row>
    <row r="785" spans="1:8" ht="25.5">
      <c r="A785" s="22" t="s">
        <v>727</v>
      </c>
      <c r="B785" s="103"/>
      <c r="C785" s="14" t="s">
        <v>71</v>
      </c>
      <c r="D785" s="14" t="s">
        <v>71</v>
      </c>
      <c r="E785" s="10" t="s">
        <v>407</v>
      </c>
      <c r="F785" s="10">
        <v>200</v>
      </c>
      <c r="G785" s="122">
        <f>G786</f>
        <v>1001.8</v>
      </c>
      <c r="H785" s="122"/>
    </row>
    <row r="786" spans="1:8" ht="38.25">
      <c r="A786" s="47" t="s">
        <v>55</v>
      </c>
      <c r="B786" s="103"/>
      <c r="C786" s="14" t="s">
        <v>71</v>
      </c>
      <c r="D786" s="14" t="s">
        <v>71</v>
      </c>
      <c r="E786" s="10" t="s">
        <v>407</v>
      </c>
      <c r="F786" s="10">
        <v>240</v>
      </c>
      <c r="G786" s="122">
        <f>788+213.8</f>
        <v>1001.8</v>
      </c>
      <c r="H786" s="122"/>
    </row>
    <row r="787" spans="1:8" ht="25.5">
      <c r="A787" s="220" t="s">
        <v>39</v>
      </c>
      <c r="B787" s="220"/>
      <c r="C787" s="217" t="s">
        <v>71</v>
      </c>
      <c r="D787" s="217" t="s">
        <v>71</v>
      </c>
      <c r="E787" s="218" t="s">
        <v>407</v>
      </c>
      <c r="F787" s="218">
        <v>300</v>
      </c>
      <c r="G787" s="219">
        <f>G788</f>
        <v>0</v>
      </c>
      <c r="H787" s="219"/>
    </row>
    <row r="788" spans="1:8" ht="25.5">
      <c r="A788" s="220" t="s">
        <v>42</v>
      </c>
      <c r="B788" s="220"/>
      <c r="C788" s="217" t="s">
        <v>71</v>
      </c>
      <c r="D788" s="217" t="s">
        <v>71</v>
      </c>
      <c r="E788" s="218" t="s">
        <v>407</v>
      </c>
      <c r="F788" s="218">
        <v>320</v>
      </c>
      <c r="G788" s="219">
        <f>100-100</f>
        <v>0</v>
      </c>
      <c r="H788" s="219"/>
    </row>
    <row r="789" spans="1:8" ht="38.25">
      <c r="A789" s="47" t="s">
        <v>34</v>
      </c>
      <c r="B789" s="23"/>
      <c r="C789" s="14" t="s">
        <v>71</v>
      </c>
      <c r="D789" s="14" t="s">
        <v>71</v>
      </c>
      <c r="E789" s="10" t="s">
        <v>407</v>
      </c>
      <c r="F789" s="10">
        <v>600</v>
      </c>
      <c r="G789" s="122">
        <f>G790</f>
        <v>498.2</v>
      </c>
      <c r="H789" s="122"/>
    </row>
    <row r="790" spans="1:8" ht="12.75">
      <c r="A790" s="47" t="s">
        <v>43</v>
      </c>
      <c r="B790" s="23"/>
      <c r="C790" s="14" t="s">
        <v>71</v>
      </c>
      <c r="D790" s="14" t="s">
        <v>71</v>
      </c>
      <c r="E790" s="10" t="s">
        <v>407</v>
      </c>
      <c r="F790" s="10">
        <v>610</v>
      </c>
      <c r="G790" s="122">
        <f>612-113.8</f>
        <v>498.2</v>
      </c>
      <c r="H790" s="122"/>
    </row>
    <row r="791" spans="1:8" ht="12.75">
      <c r="A791" s="7" t="s">
        <v>21</v>
      </c>
      <c r="B791" s="7"/>
      <c r="C791" s="14" t="s">
        <v>71</v>
      </c>
      <c r="D791" s="14" t="s">
        <v>70</v>
      </c>
      <c r="E791" s="14"/>
      <c r="F791" s="14"/>
      <c r="G791" s="93">
        <f>G798+G792</f>
        <v>24451</v>
      </c>
      <c r="H791" s="93"/>
    </row>
    <row r="792" spans="1:8" ht="51">
      <c r="A792" s="7" t="s">
        <v>162</v>
      </c>
      <c r="B792" s="7"/>
      <c r="C792" s="14" t="s">
        <v>71</v>
      </c>
      <c r="D792" s="14" t="s">
        <v>70</v>
      </c>
      <c r="E792" s="16" t="s">
        <v>310</v>
      </c>
      <c r="F792" s="19"/>
      <c r="G792" s="128">
        <f>G793</f>
        <v>11</v>
      </c>
      <c r="H792" s="93"/>
    </row>
    <row r="793" spans="1:8" ht="25.5">
      <c r="A793" s="7" t="s">
        <v>166</v>
      </c>
      <c r="B793" s="7"/>
      <c r="C793" s="14" t="s">
        <v>71</v>
      </c>
      <c r="D793" s="14" t="s">
        <v>70</v>
      </c>
      <c r="E793" s="16" t="s">
        <v>320</v>
      </c>
      <c r="F793" s="19"/>
      <c r="G793" s="128">
        <f>G794</f>
        <v>11</v>
      </c>
      <c r="H793" s="93"/>
    </row>
    <row r="794" spans="1:8" ht="51">
      <c r="A794" s="44" t="s">
        <v>242</v>
      </c>
      <c r="B794" s="44"/>
      <c r="C794" s="14" t="s">
        <v>71</v>
      </c>
      <c r="D794" s="14" t="s">
        <v>70</v>
      </c>
      <c r="E794" s="12" t="s">
        <v>323</v>
      </c>
      <c r="F794" s="10"/>
      <c r="G794" s="128">
        <f>G795</f>
        <v>11</v>
      </c>
      <c r="H794" s="93"/>
    </row>
    <row r="795" spans="1:8" ht="25.5">
      <c r="A795" s="44" t="s">
        <v>95</v>
      </c>
      <c r="B795" s="44"/>
      <c r="C795" s="14" t="s">
        <v>71</v>
      </c>
      <c r="D795" s="14" t="s">
        <v>70</v>
      </c>
      <c r="E795" s="12" t="s">
        <v>324</v>
      </c>
      <c r="F795" s="10"/>
      <c r="G795" s="128">
        <f>G796</f>
        <v>11</v>
      </c>
      <c r="H795" s="93"/>
    </row>
    <row r="796" spans="1:8" ht="25.5">
      <c r="A796" s="22" t="s">
        <v>727</v>
      </c>
      <c r="B796" s="22"/>
      <c r="C796" s="14" t="s">
        <v>71</v>
      </c>
      <c r="D796" s="14" t="s">
        <v>70</v>
      </c>
      <c r="E796" s="12" t="s">
        <v>324</v>
      </c>
      <c r="F796" s="10">
        <v>200</v>
      </c>
      <c r="G796" s="128">
        <f>G797</f>
        <v>11</v>
      </c>
      <c r="H796" s="93"/>
    </row>
    <row r="797" spans="1:8" ht="38.25">
      <c r="A797" s="22" t="s">
        <v>55</v>
      </c>
      <c r="B797" s="22"/>
      <c r="C797" s="14" t="s">
        <v>71</v>
      </c>
      <c r="D797" s="14" t="s">
        <v>70</v>
      </c>
      <c r="E797" s="12" t="s">
        <v>324</v>
      </c>
      <c r="F797" s="10">
        <v>240</v>
      </c>
      <c r="G797" s="128">
        <v>11</v>
      </c>
      <c r="H797" s="93"/>
    </row>
    <row r="798" spans="1:8" ht="51">
      <c r="A798" s="104" t="s">
        <v>170</v>
      </c>
      <c r="B798" s="5"/>
      <c r="C798" s="14" t="s">
        <v>71</v>
      </c>
      <c r="D798" s="14" t="s">
        <v>70</v>
      </c>
      <c r="E798" s="14" t="s">
        <v>352</v>
      </c>
      <c r="F798" s="14"/>
      <c r="G798" s="123">
        <f>G799</f>
        <v>24440</v>
      </c>
      <c r="H798" s="123"/>
    </row>
    <row r="799" spans="1:8" ht="25.5">
      <c r="A799" s="104" t="s">
        <v>235</v>
      </c>
      <c r="B799" s="104"/>
      <c r="C799" s="14" t="s">
        <v>71</v>
      </c>
      <c r="D799" s="14" t="s">
        <v>70</v>
      </c>
      <c r="E799" s="14" t="s">
        <v>412</v>
      </c>
      <c r="F799" s="14"/>
      <c r="G799" s="123">
        <f>G800</f>
        <v>24440</v>
      </c>
      <c r="H799" s="123"/>
    </row>
    <row r="800" spans="1:8" ht="51">
      <c r="A800" s="104" t="s">
        <v>566</v>
      </c>
      <c r="B800" s="104"/>
      <c r="C800" s="14" t="s">
        <v>71</v>
      </c>
      <c r="D800" s="14" t="s">
        <v>70</v>
      </c>
      <c r="E800" s="14" t="s">
        <v>410</v>
      </c>
      <c r="F800" s="14"/>
      <c r="G800" s="123">
        <f>G801+G808</f>
        <v>24440</v>
      </c>
      <c r="H800" s="123"/>
    </row>
    <row r="801" spans="1:8" ht="25.5">
      <c r="A801" s="7" t="s">
        <v>95</v>
      </c>
      <c r="B801" s="7"/>
      <c r="C801" s="14" t="s">
        <v>71</v>
      </c>
      <c r="D801" s="14" t="s">
        <v>70</v>
      </c>
      <c r="E801" s="14" t="s">
        <v>411</v>
      </c>
      <c r="F801" s="14"/>
      <c r="G801" s="93">
        <f>G802+G804+G806</f>
        <v>9674</v>
      </c>
      <c r="H801" s="93"/>
    </row>
    <row r="802" spans="1:8" ht="63.75">
      <c r="A802" s="47" t="s">
        <v>50</v>
      </c>
      <c r="B802" s="23"/>
      <c r="C802" s="14" t="s">
        <v>71</v>
      </c>
      <c r="D802" s="14" t="s">
        <v>70</v>
      </c>
      <c r="E802" s="14" t="s">
        <v>411</v>
      </c>
      <c r="F802" s="14" t="s">
        <v>49</v>
      </c>
      <c r="G802" s="123">
        <f>G803</f>
        <v>7652</v>
      </c>
      <c r="H802" s="123"/>
    </row>
    <row r="803" spans="1:8" ht="25.5">
      <c r="A803" s="22" t="s">
        <v>51</v>
      </c>
      <c r="B803" s="22"/>
      <c r="C803" s="14" t="s">
        <v>71</v>
      </c>
      <c r="D803" s="14" t="s">
        <v>70</v>
      </c>
      <c r="E803" s="14" t="s">
        <v>411</v>
      </c>
      <c r="F803" s="14" t="s">
        <v>96</v>
      </c>
      <c r="G803" s="93">
        <f>7468+184</f>
        <v>7652</v>
      </c>
      <c r="H803" s="93"/>
    </row>
    <row r="804" spans="1:8" ht="25.5">
      <c r="A804" s="22" t="s">
        <v>727</v>
      </c>
      <c r="B804" s="23"/>
      <c r="C804" s="14" t="s">
        <v>71</v>
      </c>
      <c r="D804" s="14" t="s">
        <v>70</v>
      </c>
      <c r="E804" s="14" t="s">
        <v>411</v>
      </c>
      <c r="F804" s="14" t="s">
        <v>52</v>
      </c>
      <c r="G804" s="93">
        <f>G805</f>
        <v>2012</v>
      </c>
      <c r="H804" s="93"/>
    </row>
    <row r="805" spans="1:8" ht="38.25">
      <c r="A805" s="47" t="s">
        <v>55</v>
      </c>
      <c r="B805" s="23"/>
      <c r="C805" s="14" t="s">
        <v>71</v>
      </c>
      <c r="D805" s="14" t="s">
        <v>70</v>
      </c>
      <c r="E805" s="14" t="s">
        <v>411</v>
      </c>
      <c r="F805" s="14" t="s">
        <v>98</v>
      </c>
      <c r="G805" s="93">
        <f>2012</f>
        <v>2012</v>
      </c>
      <c r="H805" s="93"/>
    </row>
    <row r="806" spans="1:8" ht="12.75">
      <c r="A806" s="47" t="s">
        <v>56</v>
      </c>
      <c r="B806" s="23"/>
      <c r="C806" s="14" t="s">
        <v>71</v>
      </c>
      <c r="D806" s="14" t="s">
        <v>70</v>
      </c>
      <c r="E806" s="14" t="s">
        <v>411</v>
      </c>
      <c r="F806" s="14" t="s">
        <v>53</v>
      </c>
      <c r="G806" s="93">
        <f>G807</f>
        <v>10</v>
      </c>
      <c r="H806" s="93"/>
    </row>
    <row r="807" spans="1:8" ht="12.75">
      <c r="A807" s="47" t="s">
        <v>57</v>
      </c>
      <c r="B807" s="23"/>
      <c r="C807" s="14" t="s">
        <v>71</v>
      </c>
      <c r="D807" s="14" t="s">
        <v>70</v>
      </c>
      <c r="E807" s="14" t="s">
        <v>411</v>
      </c>
      <c r="F807" s="14" t="s">
        <v>54</v>
      </c>
      <c r="G807" s="93">
        <v>10</v>
      </c>
      <c r="H807" s="93"/>
    </row>
    <row r="808" spans="1:8" ht="25.5">
      <c r="A808" s="47" t="s">
        <v>510</v>
      </c>
      <c r="B808" s="23"/>
      <c r="C808" s="14" t="s">
        <v>71</v>
      </c>
      <c r="D808" s="14" t="s">
        <v>70</v>
      </c>
      <c r="E808" s="14" t="s">
        <v>413</v>
      </c>
      <c r="F808" s="14"/>
      <c r="G808" s="93">
        <f>G809+G811+G813</f>
        <v>14766</v>
      </c>
      <c r="H808" s="93"/>
    </row>
    <row r="809" spans="1:8" ht="63.75">
      <c r="A809" s="47" t="s">
        <v>50</v>
      </c>
      <c r="B809" s="23"/>
      <c r="C809" s="14" t="s">
        <v>71</v>
      </c>
      <c r="D809" s="14" t="s">
        <v>70</v>
      </c>
      <c r="E809" s="14" t="s">
        <v>413</v>
      </c>
      <c r="F809" s="14" t="s">
        <v>49</v>
      </c>
      <c r="G809" s="93">
        <f>G810</f>
        <v>10723</v>
      </c>
      <c r="H809" s="93"/>
    </row>
    <row r="810" spans="1:8" ht="25.5">
      <c r="A810" s="47" t="s">
        <v>33</v>
      </c>
      <c r="B810" s="23"/>
      <c r="C810" s="14" t="s">
        <v>71</v>
      </c>
      <c r="D810" s="14" t="s">
        <v>70</v>
      </c>
      <c r="E810" s="14" t="s">
        <v>413</v>
      </c>
      <c r="F810" s="14" t="s">
        <v>113</v>
      </c>
      <c r="G810" s="123">
        <f>10183+540</f>
        <v>10723</v>
      </c>
      <c r="H810" s="123"/>
    </row>
    <row r="811" spans="1:8" ht="25.5">
      <c r="A811" s="22" t="s">
        <v>727</v>
      </c>
      <c r="B811" s="23"/>
      <c r="C811" s="14" t="s">
        <v>71</v>
      </c>
      <c r="D811" s="14" t="s">
        <v>70</v>
      </c>
      <c r="E811" s="14" t="s">
        <v>413</v>
      </c>
      <c r="F811" s="14" t="s">
        <v>52</v>
      </c>
      <c r="G811" s="93">
        <f>G812</f>
        <v>3998</v>
      </c>
      <c r="H811" s="93"/>
    </row>
    <row r="812" spans="1:8" ht="38.25">
      <c r="A812" s="47" t="s">
        <v>55</v>
      </c>
      <c r="B812" s="23"/>
      <c r="C812" s="14" t="s">
        <v>71</v>
      </c>
      <c r="D812" s="14" t="s">
        <v>70</v>
      </c>
      <c r="E812" s="14" t="s">
        <v>413</v>
      </c>
      <c r="F812" s="14" t="s">
        <v>98</v>
      </c>
      <c r="G812" s="93">
        <v>3998</v>
      </c>
      <c r="H812" s="93"/>
    </row>
    <row r="813" spans="1:8" ht="12.75">
      <c r="A813" s="47" t="s">
        <v>56</v>
      </c>
      <c r="B813" s="23"/>
      <c r="C813" s="14" t="s">
        <v>71</v>
      </c>
      <c r="D813" s="14" t="s">
        <v>70</v>
      </c>
      <c r="E813" s="14" t="s">
        <v>413</v>
      </c>
      <c r="F813" s="14" t="s">
        <v>53</v>
      </c>
      <c r="G813" s="93">
        <f>G814</f>
        <v>45</v>
      </c>
      <c r="H813" s="93"/>
    </row>
    <row r="814" spans="1:8" ht="12.75">
      <c r="A814" s="47" t="s">
        <v>57</v>
      </c>
      <c r="B814" s="23"/>
      <c r="C814" s="14" t="s">
        <v>71</v>
      </c>
      <c r="D814" s="14" t="s">
        <v>70</v>
      </c>
      <c r="E814" s="14" t="s">
        <v>413</v>
      </c>
      <c r="F814" s="14" t="s">
        <v>54</v>
      </c>
      <c r="G814" s="93">
        <v>45</v>
      </c>
      <c r="H814" s="93"/>
    </row>
    <row r="815" spans="1:8" ht="12.75">
      <c r="A815" s="9" t="s">
        <v>45</v>
      </c>
      <c r="B815" s="23"/>
      <c r="C815" s="14" t="s">
        <v>67</v>
      </c>
      <c r="D815" s="14"/>
      <c r="E815" s="14"/>
      <c r="F815" s="14"/>
      <c r="G815" s="123">
        <f aca="true" t="shared" si="10" ref="G815:H817">G816</f>
        <v>13969</v>
      </c>
      <c r="H815" s="123">
        <f t="shared" si="10"/>
        <v>13969</v>
      </c>
    </row>
    <row r="816" spans="1:8" ht="12.75">
      <c r="A816" s="9" t="s">
        <v>48</v>
      </c>
      <c r="B816" s="23"/>
      <c r="C816" s="14" t="s">
        <v>67</v>
      </c>
      <c r="D816" s="14" t="s">
        <v>75</v>
      </c>
      <c r="E816" s="14"/>
      <c r="F816" s="14"/>
      <c r="G816" s="123">
        <f t="shared" si="10"/>
        <v>13969</v>
      </c>
      <c r="H816" s="123">
        <f t="shared" si="10"/>
        <v>13969</v>
      </c>
    </row>
    <row r="817" spans="1:8" ht="51">
      <c r="A817" s="104" t="s">
        <v>170</v>
      </c>
      <c r="B817" s="23"/>
      <c r="C817" s="14" t="s">
        <v>67</v>
      </c>
      <c r="D817" s="14" t="s">
        <v>75</v>
      </c>
      <c r="E817" s="14" t="s">
        <v>352</v>
      </c>
      <c r="F817" s="14"/>
      <c r="G817" s="123">
        <f t="shared" si="10"/>
        <v>13969</v>
      </c>
      <c r="H817" s="123">
        <f t="shared" si="10"/>
        <v>13969</v>
      </c>
    </row>
    <row r="818" spans="1:8" ht="25.5">
      <c r="A818" s="104" t="s">
        <v>223</v>
      </c>
      <c r="B818" s="23"/>
      <c r="C818" s="14" t="s">
        <v>67</v>
      </c>
      <c r="D818" s="14" t="s">
        <v>75</v>
      </c>
      <c r="E818" s="14" t="s">
        <v>354</v>
      </c>
      <c r="F818" s="14"/>
      <c r="G818" s="123">
        <f>G819</f>
        <v>13969</v>
      </c>
      <c r="H818" s="123">
        <f>H819</f>
        <v>13969</v>
      </c>
    </row>
    <row r="819" spans="1:8" ht="51">
      <c r="A819" s="104" t="s">
        <v>224</v>
      </c>
      <c r="B819" s="23"/>
      <c r="C819" s="14" t="s">
        <v>67</v>
      </c>
      <c r="D819" s="14" t="s">
        <v>75</v>
      </c>
      <c r="E819" s="14" t="s">
        <v>364</v>
      </c>
      <c r="F819" s="14"/>
      <c r="G819" s="123">
        <f>G820</f>
        <v>13969</v>
      </c>
      <c r="H819" s="123">
        <f>H820</f>
        <v>13969</v>
      </c>
    </row>
    <row r="820" spans="1:8" ht="76.5">
      <c r="A820" s="9" t="s">
        <v>365</v>
      </c>
      <c r="B820" s="48"/>
      <c r="C820" s="21" t="s">
        <v>67</v>
      </c>
      <c r="D820" s="21" t="s">
        <v>75</v>
      </c>
      <c r="E820" s="14" t="s">
        <v>364</v>
      </c>
      <c r="F820" s="21"/>
      <c r="G820" s="125">
        <f>G821+G823</f>
        <v>13969</v>
      </c>
      <c r="H820" s="125">
        <f>H821+H823</f>
        <v>13969</v>
      </c>
    </row>
    <row r="821" spans="1:8" ht="25.5">
      <c r="A821" s="22" t="s">
        <v>727</v>
      </c>
      <c r="B821" s="48"/>
      <c r="C821" s="21" t="s">
        <v>67</v>
      </c>
      <c r="D821" s="21" t="s">
        <v>75</v>
      </c>
      <c r="E821" s="14" t="s">
        <v>364</v>
      </c>
      <c r="F821" s="21" t="s">
        <v>52</v>
      </c>
      <c r="G821" s="125">
        <f>G822</f>
        <v>206</v>
      </c>
      <c r="H821" s="125">
        <f>H822</f>
        <v>206</v>
      </c>
    </row>
    <row r="822" spans="1:8" ht="38.25">
      <c r="A822" s="47" t="s">
        <v>55</v>
      </c>
      <c r="B822" s="48"/>
      <c r="C822" s="21" t="s">
        <v>67</v>
      </c>
      <c r="D822" s="21" t="s">
        <v>75</v>
      </c>
      <c r="E822" s="14" t="s">
        <v>364</v>
      </c>
      <c r="F822" s="21" t="s">
        <v>98</v>
      </c>
      <c r="G822" s="125">
        <f>276-70</f>
        <v>206</v>
      </c>
      <c r="H822" s="125">
        <f>G822</f>
        <v>206</v>
      </c>
    </row>
    <row r="823" spans="1:8" ht="25.5">
      <c r="A823" s="47" t="s">
        <v>39</v>
      </c>
      <c r="B823" s="48"/>
      <c r="C823" s="21" t="s">
        <v>67</v>
      </c>
      <c r="D823" s="21" t="s">
        <v>75</v>
      </c>
      <c r="E823" s="14" t="s">
        <v>364</v>
      </c>
      <c r="F823" s="21" t="s">
        <v>36</v>
      </c>
      <c r="G823" s="125">
        <f>G824</f>
        <v>13763</v>
      </c>
      <c r="H823" s="125">
        <f>H824</f>
        <v>13763</v>
      </c>
    </row>
    <row r="824" spans="1:8" ht="25.5">
      <c r="A824" s="97" t="s">
        <v>40</v>
      </c>
      <c r="B824" s="48"/>
      <c r="C824" s="21" t="s">
        <v>67</v>
      </c>
      <c r="D824" s="21" t="s">
        <v>75</v>
      </c>
      <c r="E824" s="14" t="s">
        <v>364</v>
      </c>
      <c r="F824" s="21" t="s">
        <v>37</v>
      </c>
      <c r="G824" s="125">
        <v>13763</v>
      </c>
      <c r="H824" s="125">
        <v>13763</v>
      </c>
    </row>
    <row r="825" spans="1:8" ht="38.25">
      <c r="A825" s="40" t="s">
        <v>136</v>
      </c>
      <c r="B825" s="40">
        <v>903</v>
      </c>
      <c r="C825" s="56"/>
      <c r="D825" s="56"/>
      <c r="E825" s="56"/>
      <c r="F825" s="56"/>
      <c r="G825" s="140">
        <f>G826+G833+G964+G879</f>
        <v>198729.6</v>
      </c>
      <c r="H825" s="140"/>
    </row>
    <row r="826" spans="1:8" ht="12.75">
      <c r="A826" s="9" t="s">
        <v>116</v>
      </c>
      <c r="B826" s="57"/>
      <c r="C826" s="19" t="s">
        <v>75</v>
      </c>
      <c r="D826" s="19"/>
      <c r="E826" s="58"/>
      <c r="F826" s="58"/>
      <c r="G826" s="128">
        <f aca="true" t="shared" si="11" ref="G826:G831">G827</f>
        <v>453</v>
      </c>
      <c r="H826" s="128"/>
    </row>
    <row r="827" spans="1:8" ht="25.5">
      <c r="A827" s="9" t="s">
        <v>119</v>
      </c>
      <c r="B827" s="57"/>
      <c r="C827" s="19" t="s">
        <v>75</v>
      </c>
      <c r="D827" s="19" t="s">
        <v>69</v>
      </c>
      <c r="E827" s="58"/>
      <c r="F827" s="58"/>
      <c r="G827" s="128">
        <f t="shared" si="11"/>
        <v>453</v>
      </c>
      <c r="H827" s="128"/>
    </row>
    <row r="828" spans="1:8" ht="51">
      <c r="A828" s="44" t="s">
        <v>84</v>
      </c>
      <c r="B828" s="42"/>
      <c r="C828" s="14" t="s">
        <v>75</v>
      </c>
      <c r="D828" s="43" t="s">
        <v>69</v>
      </c>
      <c r="E828" s="10" t="s">
        <v>415</v>
      </c>
      <c r="F828" s="10"/>
      <c r="G828" s="122">
        <f t="shared" si="11"/>
        <v>453</v>
      </c>
      <c r="H828" s="122"/>
    </row>
    <row r="829" spans="1:8" ht="51">
      <c r="A829" s="44" t="s">
        <v>252</v>
      </c>
      <c r="B829" s="42"/>
      <c r="C829" s="14" t="s">
        <v>75</v>
      </c>
      <c r="D829" s="43" t="s">
        <v>69</v>
      </c>
      <c r="E829" s="12" t="s">
        <v>416</v>
      </c>
      <c r="F829" s="10"/>
      <c r="G829" s="122">
        <f t="shared" si="11"/>
        <v>453</v>
      </c>
      <c r="H829" s="122"/>
    </row>
    <row r="830" spans="1:8" ht="12.75">
      <c r="A830" s="104" t="s">
        <v>418</v>
      </c>
      <c r="B830" s="42"/>
      <c r="C830" s="14" t="s">
        <v>75</v>
      </c>
      <c r="D830" s="43" t="s">
        <v>69</v>
      </c>
      <c r="E830" s="12" t="s">
        <v>417</v>
      </c>
      <c r="F830" s="10"/>
      <c r="G830" s="122">
        <f t="shared" si="11"/>
        <v>453</v>
      </c>
      <c r="H830" s="122"/>
    </row>
    <row r="831" spans="1:8" ht="25.5">
      <c r="A831" s="22" t="s">
        <v>727</v>
      </c>
      <c r="B831" s="23"/>
      <c r="C831" s="14" t="s">
        <v>75</v>
      </c>
      <c r="D831" s="43" t="s">
        <v>69</v>
      </c>
      <c r="E831" s="12" t="s">
        <v>417</v>
      </c>
      <c r="F831" s="10">
        <v>200</v>
      </c>
      <c r="G831" s="122">
        <f t="shared" si="11"/>
        <v>453</v>
      </c>
      <c r="H831" s="122"/>
    </row>
    <row r="832" spans="1:8" ht="38.25">
      <c r="A832" s="47" t="s">
        <v>55</v>
      </c>
      <c r="B832" s="23"/>
      <c r="C832" s="14" t="s">
        <v>75</v>
      </c>
      <c r="D832" s="43" t="s">
        <v>69</v>
      </c>
      <c r="E832" s="12" t="s">
        <v>417</v>
      </c>
      <c r="F832" s="10">
        <v>240</v>
      </c>
      <c r="G832" s="122">
        <v>453</v>
      </c>
      <c r="H832" s="122"/>
    </row>
    <row r="833" spans="1:8" ht="12.75">
      <c r="A833" s="9" t="s">
        <v>122</v>
      </c>
      <c r="B833" s="23"/>
      <c r="C833" s="14" t="s">
        <v>71</v>
      </c>
      <c r="D833" s="43"/>
      <c r="E833" s="12"/>
      <c r="F833" s="10"/>
      <c r="G833" s="122">
        <f>G834+G863</f>
        <v>101369</v>
      </c>
      <c r="H833" s="122"/>
    </row>
    <row r="834" spans="1:8" ht="12.75">
      <c r="A834" s="9" t="s">
        <v>123</v>
      </c>
      <c r="B834" s="23"/>
      <c r="C834" s="14" t="s">
        <v>71</v>
      </c>
      <c r="D834" s="43" t="s">
        <v>72</v>
      </c>
      <c r="E834" s="12"/>
      <c r="F834" s="10"/>
      <c r="G834" s="122">
        <f>G835+G858</f>
        <v>97247</v>
      </c>
      <c r="H834" s="122"/>
    </row>
    <row r="835" spans="1:8" ht="38.25">
      <c r="A835" s="104" t="s">
        <v>149</v>
      </c>
      <c r="B835" s="4"/>
      <c r="C835" s="14" t="s">
        <v>71</v>
      </c>
      <c r="D835" s="14" t="s">
        <v>72</v>
      </c>
      <c r="E835" s="10" t="s">
        <v>271</v>
      </c>
      <c r="F835" s="10"/>
      <c r="G835" s="122">
        <f>G836+G847</f>
        <v>96647</v>
      </c>
      <c r="H835" s="122"/>
    </row>
    <row r="836" spans="1:8" ht="51">
      <c r="A836" s="104" t="s">
        <v>570</v>
      </c>
      <c r="B836" s="5"/>
      <c r="C836" s="14" t="s">
        <v>71</v>
      </c>
      <c r="D836" s="14" t="s">
        <v>72</v>
      </c>
      <c r="E836" s="105" t="s">
        <v>278</v>
      </c>
      <c r="F836" s="14"/>
      <c r="G836" s="123">
        <f>G837</f>
        <v>75681</v>
      </c>
      <c r="H836" s="123"/>
    </row>
    <row r="837" spans="1:8" ht="38.25">
      <c r="A837" s="77" t="s">
        <v>237</v>
      </c>
      <c r="B837" s="7"/>
      <c r="C837" s="14" t="s">
        <v>71</v>
      </c>
      <c r="D837" s="14" t="s">
        <v>72</v>
      </c>
      <c r="E837" s="14" t="s">
        <v>279</v>
      </c>
      <c r="F837" s="14"/>
      <c r="G837" s="123">
        <f>G838+G841+G844</f>
        <v>75681</v>
      </c>
      <c r="H837" s="123"/>
    </row>
    <row r="838" spans="1:8" ht="25.5">
      <c r="A838" s="77" t="s">
        <v>300</v>
      </c>
      <c r="B838" s="7"/>
      <c r="C838" s="14" t="s">
        <v>71</v>
      </c>
      <c r="D838" s="14" t="s">
        <v>72</v>
      </c>
      <c r="E838" s="14" t="s">
        <v>280</v>
      </c>
      <c r="F838" s="14"/>
      <c r="G838" s="123">
        <f>G839</f>
        <v>73229</v>
      </c>
      <c r="H838" s="123"/>
    </row>
    <row r="839" spans="1:8" ht="38.25">
      <c r="A839" s="89" t="s">
        <v>34</v>
      </c>
      <c r="B839" s="25"/>
      <c r="C839" s="14" t="s">
        <v>71</v>
      </c>
      <c r="D839" s="14" t="s">
        <v>72</v>
      </c>
      <c r="E839" s="14" t="s">
        <v>280</v>
      </c>
      <c r="F839" s="14" t="s">
        <v>31</v>
      </c>
      <c r="G839" s="123">
        <f>G840</f>
        <v>73229</v>
      </c>
      <c r="H839" s="123"/>
    </row>
    <row r="840" spans="1:8" ht="12.75">
      <c r="A840" s="89" t="s">
        <v>43</v>
      </c>
      <c r="B840" s="25"/>
      <c r="C840" s="14" t="s">
        <v>71</v>
      </c>
      <c r="D840" s="14" t="s">
        <v>72</v>
      </c>
      <c r="E840" s="14" t="s">
        <v>280</v>
      </c>
      <c r="F840" s="14" t="s">
        <v>32</v>
      </c>
      <c r="G840" s="123">
        <v>73229</v>
      </c>
      <c r="H840" s="123"/>
    </row>
    <row r="841" spans="1:8" ht="66.75" customHeight="1">
      <c r="A841" s="89" t="s">
        <v>770</v>
      </c>
      <c r="B841" s="25"/>
      <c r="C841" s="14" t="s">
        <v>71</v>
      </c>
      <c r="D841" s="14" t="s">
        <v>72</v>
      </c>
      <c r="E841" s="10" t="s">
        <v>776</v>
      </c>
      <c r="F841" s="10"/>
      <c r="G841" s="122">
        <f>G842</f>
        <v>2281</v>
      </c>
      <c r="H841" s="123"/>
    </row>
    <row r="842" spans="1:8" ht="38.25">
      <c r="A842" s="89" t="s">
        <v>34</v>
      </c>
      <c r="B842" s="25"/>
      <c r="C842" s="14" t="s">
        <v>71</v>
      </c>
      <c r="D842" s="14" t="s">
        <v>72</v>
      </c>
      <c r="E842" s="10" t="s">
        <v>776</v>
      </c>
      <c r="F842" s="10">
        <v>600</v>
      </c>
      <c r="G842" s="122">
        <f>G843</f>
        <v>2281</v>
      </c>
      <c r="H842" s="123"/>
    </row>
    <row r="843" spans="1:8" ht="12.75">
      <c r="A843" s="89" t="s">
        <v>43</v>
      </c>
      <c r="B843" s="25"/>
      <c r="C843" s="14" t="s">
        <v>71</v>
      </c>
      <c r="D843" s="14" t="s">
        <v>72</v>
      </c>
      <c r="E843" s="10" t="s">
        <v>776</v>
      </c>
      <c r="F843" s="10">
        <v>610</v>
      </c>
      <c r="G843" s="122">
        <v>2281</v>
      </c>
      <c r="H843" s="123"/>
    </row>
    <row r="844" spans="1:8" ht="38.25">
      <c r="A844" s="89" t="s">
        <v>771</v>
      </c>
      <c r="B844" s="25"/>
      <c r="C844" s="14" t="s">
        <v>71</v>
      </c>
      <c r="D844" s="14" t="s">
        <v>72</v>
      </c>
      <c r="E844" s="10" t="s">
        <v>777</v>
      </c>
      <c r="F844" s="10"/>
      <c r="G844" s="122">
        <f>G845</f>
        <v>171</v>
      </c>
      <c r="H844" s="123"/>
    </row>
    <row r="845" spans="1:8" ht="38.25">
      <c r="A845" s="89" t="s">
        <v>34</v>
      </c>
      <c r="B845" s="25"/>
      <c r="C845" s="14" t="s">
        <v>71</v>
      </c>
      <c r="D845" s="14" t="s">
        <v>72</v>
      </c>
      <c r="E845" s="10" t="s">
        <v>777</v>
      </c>
      <c r="F845" s="10">
        <v>600</v>
      </c>
      <c r="G845" s="122">
        <f>G846</f>
        <v>171</v>
      </c>
      <c r="H845" s="123"/>
    </row>
    <row r="846" spans="1:8" ht="12.75">
      <c r="A846" s="89" t="s">
        <v>43</v>
      </c>
      <c r="B846" s="25"/>
      <c r="C846" s="14" t="s">
        <v>71</v>
      </c>
      <c r="D846" s="14" t="s">
        <v>72</v>
      </c>
      <c r="E846" s="10" t="s">
        <v>777</v>
      </c>
      <c r="F846" s="10">
        <v>610</v>
      </c>
      <c r="G846" s="122">
        <v>171</v>
      </c>
      <c r="H846" s="123"/>
    </row>
    <row r="847" spans="1:8" ht="64.5" customHeight="1">
      <c r="A847" s="104" t="s">
        <v>128</v>
      </c>
      <c r="B847" s="46"/>
      <c r="C847" s="14" t="s">
        <v>71</v>
      </c>
      <c r="D847" s="14" t="s">
        <v>72</v>
      </c>
      <c r="E847" s="14" t="s">
        <v>287</v>
      </c>
      <c r="F847" s="14"/>
      <c r="G847" s="123">
        <f>G848</f>
        <v>20966</v>
      </c>
      <c r="H847" s="123"/>
    </row>
    <row r="848" spans="1:8" ht="66.75" customHeight="1">
      <c r="A848" s="7" t="s">
        <v>290</v>
      </c>
      <c r="B848" s="46"/>
      <c r="C848" s="14" t="s">
        <v>71</v>
      </c>
      <c r="D848" s="14" t="s">
        <v>72</v>
      </c>
      <c r="E848" s="14" t="s">
        <v>289</v>
      </c>
      <c r="F848" s="14"/>
      <c r="G848" s="123">
        <f>G849+G855+G852</f>
        <v>20966</v>
      </c>
      <c r="H848" s="123"/>
    </row>
    <row r="849" spans="1:8" ht="12.75">
      <c r="A849" s="7" t="s">
        <v>129</v>
      </c>
      <c r="B849" s="46"/>
      <c r="C849" s="14" t="s">
        <v>71</v>
      </c>
      <c r="D849" s="14" t="s">
        <v>72</v>
      </c>
      <c r="E849" s="14" t="s">
        <v>288</v>
      </c>
      <c r="F849" s="14"/>
      <c r="G849" s="123">
        <f>G850</f>
        <v>1158</v>
      </c>
      <c r="H849" s="123"/>
    </row>
    <row r="850" spans="1:8" ht="38.25">
      <c r="A850" s="89" t="s">
        <v>34</v>
      </c>
      <c r="B850" s="46"/>
      <c r="C850" s="14" t="s">
        <v>71</v>
      </c>
      <c r="D850" s="14" t="s">
        <v>72</v>
      </c>
      <c r="E850" s="14" t="s">
        <v>288</v>
      </c>
      <c r="F850" s="14" t="s">
        <v>31</v>
      </c>
      <c r="G850" s="123">
        <f>G851</f>
        <v>1158</v>
      </c>
      <c r="H850" s="123"/>
    </row>
    <row r="851" spans="1:8" ht="12.75">
      <c r="A851" s="89" t="s">
        <v>43</v>
      </c>
      <c r="B851" s="46"/>
      <c r="C851" s="14" t="s">
        <v>71</v>
      </c>
      <c r="D851" s="14" t="s">
        <v>72</v>
      </c>
      <c r="E851" s="14" t="s">
        <v>288</v>
      </c>
      <c r="F851" s="14" t="s">
        <v>32</v>
      </c>
      <c r="G851" s="123">
        <f>100+1058</f>
        <v>1158</v>
      </c>
      <c r="H851" s="123"/>
    </row>
    <row r="852" spans="1:8" ht="38.25">
      <c r="A852" s="89" t="s">
        <v>292</v>
      </c>
      <c r="B852" s="25"/>
      <c r="C852" s="14" t="s">
        <v>71</v>
      </c>
      <c r="D852" s="14" t="s">
        <v>72</v>
      </c>
      <c r="E852" s="105" t="s">
        <v>293</v>
      </c>
      <c r="F852" s="14"/>
      <c r="G852" s="123">
        <f>G853</f>
        <v>13866</v>
      </c>
      <c r="H852" s="123"/>
    </row>
    <row r="853" spans="1:8" ht="38.25">
      <c r="A853" s="89" t="s">
        <v>34</v>
      </c>
      <c r="B853" s="25"/>
      <c r="C853" s="14" t="s">
        <v>71</v>
      </c>
      <c r="D853" s="14" t="s">
        <v>72</v>
      </c>
      <c r="E853" s="105" t="s">
        <v>293</v>
      </c>
      <c r="F853" s="14" t="s">
        <v>31</v>
      </c>
      <c r="G853" s="123">
        <f>G854</f>
        <v>13866</v>
      </c>
      <c r="H853" s="123"/>
    </row>
    <row r="854" spans="1:8" ht="12.75">
      <c r="A854" s="89" t="s">
        <v>43</v>
      </c>
      <c r="B854" s="25"/>
      <c r="C854" s="14" t="s">
        <v>71</v>
      </c>
      <c r="D854" s="14" t="s">
        <v>72</v>
      </c>
      <c r="E854" s="105" t="s">
        <v>293</v>
      </c>
      <c r="F854" s="14" t="s">
        <v>32</v>
      </c>
      <c r="G854" s="123">
        <v>13866</v>
      </c>
      <c r="H854" s="123"/>
    </row>
    <row r="855" spans="1:8" ht="25.5">
      <c r="A855" s="89" t="s">
        <v>294</v>
      </c>
      <c r="B855" s="46"/>
      <c r="C855" s="14" t="s">
        <v>71</v>
      </c>
      <c r="D855" s="14" t="s">
        <v>72</v>
      </c>
      <c r="E855" s="54" t="s">
        <v>296</v>
      </c>
      <c r="F855" s="54"/>
      <c r="G855" s="123">
        <f>G856</f>
        <v>5942</v>
      </c>
      <c r="H855" s="123"/>
    </row>
    <row r="856" spans="1:8" ht="38.25">
      <c r="A856" s="89" t="s">
        <v>34</v>
      </c>
      <c r="B856" s="46"/>
      <c r="C856" s="14" t="s">
        <v>71</v>
      </c>
      <c r="D856" s="14" t="s">
        <v>72</v>
      </c>
      <c r="E856" s="54" t="s">
        <v>296</v>
      </c>
      <c r="F856" s="54" t="s">
        <v>31</v>
      </c>
      <c r="G856" s="123">
        <f>G857</f>
        <v>5942</v>
      </c>
      <c r="H856" s="123"/>
    </row>
    <row r="857" spans="1:8" ht="12.75">
      <c r="A857" s="89" t="s">
        <v>43</v>
      </c>
      <c r="B857" s="46"/>
      <c r="C857" s="14" t="s">
        <v>71</v>
      </c>
      <c r="D857" s="14" t="s">
        <v>72</v>
      </c>
      <c r="E857" s="54" t="s">
        <v>296</v>
      </c>
      <c r="F857" s="54" t="s">
        <v>32</v>
      </c>
      <c r="G857" s="123">
        <f>7000-1058</f>
        <v>5942</v>
      </c>
      <c r="H857" s="123"/>
    </row>
    <row r="858" spans="1:8" ht="63.75">
      <c r="A858" s="44" t="s">
        <v>547</v>
      </c>
      <c r="B858" s="46"/>
      <c r="C858" s="14" t="s">
        <v>71</v>
      </c>
      <c r="D858" s="14" t="s">
        <v>72</v>
      </c>
      <c r="E858" s="10" t="s">
        <v>438</v>
      </c>
      <c r="F858" s="12"/>
      <c r="G858" s="120">
        <f>G859</f>
        <v>600</v>
      </c>
      <c r="H858" s="123"/>
    </row>
    <row r="859" spans="1:8" ht="25.5">
      <c r="A859" s="44" t="s">
        <v>208</v>
      </c>
      <c r="B859" s="46"/>
      <c r="C859" s="14" t="s">
        <v>71</v>
      </c>
      <c r="D859" s="14" t="s">
        <v>72</v>
      </c>
      <c r="E859" s="12" t="s">
        <v>439</v>
      </c>
      <c r="F859" s="12"/>
      <c r="G859" s="120">
        <f>G860</f>
        <v>600</v>
      </c>
      <c r="H859" s="123"/>
    </row>
    <row r="860" spans="1:8" ht="25.5">
      <c r="A860" s="158" t="s">
        <v>537</v>
      </c>
      <c r="B860" s="46"/>
      <c r="C860" s="14" t="s">
        <v>71</v>
      </c>
      <c r="D860" s="14" t="s">
        <v>72</v>
      </c>
      <c r="E860" s="12" t="s">
        <v>536</v>
      </c>
      <c r="F860" s="12"/>
      <c r="G860" s="120">
        <f>G861</f>
        <v>600</v>
      </c>
      <c r="H860" s="123"/>
    </row>
    <row r="861" spans="1:8" ht="38.25">
      <c r="A861" s="89" t="s">
        <v>34</v>
      </c>
      <c r="B861" s="46"/>
      <c r="C861" s="14" t="s">
        <v>71</v>
      </c>
      <c r="D861" s="14" t="s">
        <v>72</v>
      </c>
      <c r="E861" s="12" t="s">
        <v>536</v>
      </c>
      <c r="F861" s="12">
        <v>600</v>
      </c>
      <c r="G861" s="120">
        <f>G862</f>
        <v>600</v>
      </c>
      <c r="H861" s="123"/>
    </row>
    <row r="862" spans="1:8" ht="12.75">
      <c r="A862" s="89" t="s">
        <v>43</v>
      </c>
      <c r="B862" s="46"/>
      <c r="C862" s="14" t="s">
        <v>71</v>
      </c>
      <c r="D862" s="14" t="s">
        <v>72</v>
      </c>
      <c r="E862" s="12" t="s">
        <v>536</v>
      </c>
      <c r="F862" s="12">
        <v>610</v>
      </c>
      <c r="G862" s="120">
        <v>600</v>
      </c>
      <c r="H862" s="123"/>
    </row>
    <row r="863" spans="1:8" ht="12.75">
      <c r="A863" s="9" t="s">
        <v>20</v>
      </c>
      <c r="B863" s="25"/>
      <c r="C863" s="14" t="s">
        <v>71</v>
      </c>
      <c r="D863" s="14" t="s">
        <v>71</v>
      </c>
      <c r="E863" s="54"/>
      <c r="F863" s="54"/>
      <c r="G863" s="123">
        <f>G864</f>
        <v>4122</v>
      </c>
      <c r="H863" s="123"/>
    </row>
    <row r="864" spans="1:8" ht="51">
      <c r="A864" s="104" t="s">
        <v>85</v>
      </c>
      <c r="B864" s="5"/>
      <c r="C864" s="14" t="s">
        <v>71</v>
      </c>
      <c r="D864" s="14" t="s">
        <v>71</v>
      </c>
      <c r="E864" s="55" t="s">
        <v>297</v>
      </c>
      <c r="F864" s="50"/>
      <c r="G864" s="122">
        <f>G865+G875</f>
        <v>4122</v>
      </c>
      <c r="H864" s="122"/>
    </row>
    <row r="865" spans="1:8" ht="38.25">
      <c r="A865" s="104" t="s">
        <v>549</v>
      </c>
      <c r="B865" s="5"/>
      <c r="C865" s="14" t="s">
        <v>71</v>
      </c>
      <c r="D865" s="14" t="s">
        <v>71</v>
      </c>
      <c r="E865" s="12" t="s">
        <v>298</v>
      </c>
      <c r="F865" s="10"/>
      <c r="G865" s="122">
        <f>G866+G869+G872</f>
        <v>3982</v>
      </c>
      <c r="H865" s="122"/>
    </row>
    <row r="866" spans="1:8" ht="25.5">
      <c r="A866" s="104" t="s">
        <v>300</v>
      </c>
      <c r="B866" s="5"/>
      <c r="C866" s="14" t="s">
        <v>71</v>
      </c>
      <c r="D866" s="14" t="s">
        <v>71</v>
      </c>
      <c r="E866" s="12" t="s">
        <v>299</v>
      </c>
      <c r="F866" s="10"/>
      <c r="G866" s="122">
        <f>G867</f>
        <v>3820</v>
      </c>
      <c r="H866" s="122"/>
    </row>
    <row r="867" spans="1:8" ht="38.25">
      <c r="A867" s="89" t="s">
        <v>34</v>
      </c>
      <c r="B867" s="25"/>
      <c r="C867" s="14" t="s">
        <v>71</v>
      </c>
      <c r="D867" s="14" t="s">
        <v>71</v>
      </c>
      <c r="E867" s="12" t="s">
        <v>299</v>
      </c>
      <c r="F867" s="10">
        <v>600</v>
      </c>
      <c r="G867" s="122">
        <f>G868</f>
        <v>3820</v>
      </c>
      <c r="H867" s="122"/>
    </row>
    <row r="868" spans="1:8" ht="12.75">
      <c r="A868" s="89" t="s">
        <v>43</v>
      </c>
      <c r="B868" s="25"/>
      <c r="C868" s="14" t="s">
        <v>71</v>
      </c>
      <c r="D868" s="14" t="s">
        <v>71</v>
      </c>
      <c r="E868" s="12" t="s">
        <v>299</v>
      </c>
      <c r="F868" s="10">
        <v>610</v>
      </c>
      <c r="G868" s="122">
        <f>3470+350</f>
        <v>3820</v>
      </c>
      <c r="H868" s="122"/>
    </row>
    <row r="869" spans="1:8" ht="67.5" customHeight="1">
      <c r="A869" s="89" t="s">
        <v>782</v>
      </c>
      <c r="B869" s="25"/>
      <c r="C869" s="14" t="s">
        <v>71</v>
      </c>
      <c r="D869" s="14" t="s">
        <v>71</v>
      </c>
      <c r="E869" s="12" t="s">
        <v>784</v>
      </c>
      <c r="F869" s="10"/>
      <c r="G869" s="122">
        <f>G870</f>
        <v>151</v>
      </c>
      <c r="H869" s="122"/>
    </row>
    <row r="870" spans="1:8" ht="38.25">
      <c r="A870" s="89" t="s">
        <v>34</v>
      </c>
      <c r="B870" s="25"/>
      <c r="C870" s="14" t="s">
        <v>71</v>
      </c>
      <c r="D870" s="14" t="s">
        <v>71</v>
      </c>
      <c r="E870" s="12" t="s">
        <v>784</v>
      </c>
      <c r="F870" s="10">
        <v>600</v>
      </c>
      <c r="G870" s="122">
        <f>G871</f>
        <v>151</v>
      </c>
      <c r="H870" s="122"/>
    </row>
    <row r="871" spans="1:8" ht="12.75">
      <c r="A871" s="89" t="s">
        <v>43</v>
      </c>
      <c r="B871" s="25"/>
      <c r="C871" s="14" t="s">
        <v>71</v>
      </c>
      <c r="D871" s="14" t="s">
        <v>71</v>
      </c>
      <c r="E871" s="12" t="s">
        <v>784</v>
      </c>
      <c r="F871" s="10">
        <v>610</v>
      </c>
      <c r="G871" s="122">
        <v>151</v>
      </c>
      <c r="H871" s="122"/>
    </row>
    <row r="872" spans="1:8" ht="40.5" customHeight="1">
      <c r="A872" s="89" t="s">
        <v>783</v>
      </c>
      <c r="B872" s="25"/>
      <c r="C872" s="14" t="s">
        <v>71</v>
      </c>
      <c r="D872" s="14" t="s">
        <v>71</v>
      </c>
      <c r="E872" s="12" t="s">
        <v>785</v>
      </c>
      <c r="F872" s="10"/>
      <c r="G872" s="122">
        <f>G873</f>
        <v>11</v>
      </c>
      <c r="H872" s="122"/>
    </row>
    <row r="873" spans="1:8" ht="38.25">
      <c r="A873" s="89" t="s">
        <v>34</v>
      </c>
      <c r="B873" s="25"/>
      <c r="C873" s="14" t="s">
        <v>71</v>
      </c>
      <c r="D873" s="14" t="s">
        <v>71</v>
      </c>
      <c r="E873" s="12" t="s">
        <v>785</v>
      </c>
      <c r="F873" s="10">
        <v>600</v>
      </c>
      <c r="G873" s="122">
        <f>G874</f>
        <v>11</v>
      </c>
      <c r="H873" s="122"/>
    </row>
    <row r="874" spans="1:8" ht="12.75">
      <c r="A874" s="89" t="s">
        <v>43</v>
      </c>
      <c r="B874" s="25"/>
      <c r="C874" s="14" t="s">
        <v>71</v>
      </c>
      <c r="D874" s="14" t="s">
        <v>71</v>
      </c>
      <c r="E874" s="12" t="s">
        <v>785</v>
      </c>
      <c r="F874" s="10">
        <v>610</v>
      </c>
      <c r="G874" s="122">
        <v>11</v>
      </c>
      <c r="H874" s="122"/>
    </row>
    <row r="875" spans="1:8" ht="102">
      <c r="A875" s="77" t="s">
        <v>557</v>
      </c>
      <c r="B875" s="5"/>
      <c r="C875" s="14" t="s">
        <v>71</v>
      </c>
      <c r="D875" s="14" t="s">
        <v>71</v>
      </c>
      <c r="E875" s="55" t="s">
        <v>576</v>
      </c>
      <c r="F875" s="10"/>
      <c r="G875" s="122">
        <f>G876</f>
        <v>140</v>
      </c>
      <c r="H875" s="122"/>
    </row>
    <row r="876" spans="1:8" ht="25.5">
      <c r="A876" s="77" t="s">
        <v>577</v>
      </c>
      <c r="B876" s="5"/>
      <c r="C876" s="14" t="s">
        <v>71</v>
      </c>
      <c r="D876" s="14" t="s">
        <v>71</v>
      </c>
      <c r="E876" s="55" t="s">
        <v>573</v>
      </c>
      <c r="F876" s="10"/>
      <c r="G876" s="122">
        <f>G877</f>
        <v>140</v>
      </c>
      <c r="H876" s="122"/>
    </row>
    <row r="877" spans="1:8" ht="38.25">
      <c r="A877" s="89" t="s">
        <v>34</v>
      </c>
      <c r="B877" s="25"/>
      <c r="C877" s="14" t="s">
        <v>71</v>
      </c>
      <c r="D877" s="14" t="s">
        <v>71</v>
      </c>
      <c r="E877" s="55" t="s">
        <v>573</v>
      </c>
      <c r="F877" s="10">
        <v>600</v>
      </c>
      <c r="G877" s="122">
        <f>G878</f>
        <v>140</v>
      </c>
      <c r="H877" s="122"/>
    </row>
    <row r="878" spans="1:8" ht="12.75">
      <c r="A878" s="89" t="s">
        <v>43</v>
      </c>
      <c r="B878" s="25"/>
      <c r="C878" s="14" t="s">
        <v>71</v>
      </c>
      <c r="D878" s="14" t="s">
        <v>71</v>
      </c>
      <c r="E878" s="55" t="s">
        <v>573</v>
      </c>
      <c r="F878" s="10">
        <v>610</v>
      </c>
      <c r="G878" s="122">
        <v>140</v>
      </c>
      <c r="H878" s="122"/>
    </row>
    <row r="879" spans="1:8" ht="12.75">
      <c r="A879" s="7" t="s">
        <v>22</v>
      </c>
      <c r="B879" s="7"/>
      <c r="C879" s="14" t="s">
        <v>73</v>
      </c>
      <c r="D879" s="14"/>
      <c r="E879" s="14"/>
      <c r="F879" s="14"/>
      <c r="G879" s="123">
        <f>G880+G946</f>
        <v>86765.6</v>
      </c>
      <c r="H879" s="123"/>
    </row>
    <row r="880" spans="1:8" ht="12.75">
      <c r="A880" s="48" t="s">
        <v>23</v>
      </c>
      <c r="B880" s="48"/>
      <c r="C880" s="14" t="s">
        <v>73</v>
      </c>
      <c r="D880" s="14" t="s">
        <v>78</v>
      </c>
      <c r="E880" s="14"/>
      <c r="F880" s="14"/>
      <c r="G880" s="123">
        <f>G881+G941</f>
        <v>78441.6</v>
      </c>
      <c r="H880" s="123"/>
    </row>
    <row r="881" spans="1:8" ht="38.25">
      <c r="A881" s="104" t="s">
        <v>149</v>
      </c>
      <c r="B881" s="5"/>
      <c r="C881" s="14" t="s">
        <v>73</v>
      </c>
      <c r="D881" s="14" t="s">
        <v>78</v>
      </c>
      <c r="E881" s="55" t="s">
        <v>271</v>
      </c>
      <c r="F881" s="50"/>
      <c r="G881" s="122">
        <f>G882+G893+G927+G922</f>
        <v>78041.6</v>
      </c>
      <c r="H881" s="122"/>
    </row>
    <row r="882" spans="1:8" ht="25.5">
      <c r="A882" s="104" t="s">
        <v>124</v>
      </c>
      <c r="B882" s="5"/>
      <c r="C882" s="14" t="s">
        <v>73</v>
      </c>
      <c r="D882" s="14" t="s">
        <v>78</v>
      </c>
      <c r="E882" s="55" t="s">
        <v>272</v>
      </c>
      <c r="F882" s="50"/>
      <c r="G882" s="122">
        <f>G883</f>
        <v>35904</v>
      </c>
      <c r="H882" s="122"/>
    </row>
    <row r="883" spans="1:8" ht="51">
      <c r="A883" s="7" t="s">
        <v>236</v>
      </c>
      <c r="B883" s="7"/>
      <c r="C883" s="14" t="s">
        <v>73</v>
      </c>
      <c r="D883" s="14" t="s">
        <v>78</v>
      </c>
      <c r="E883" s="14" t="s">
        <v>273</v>
      </c>
      <c r="F883" s="14"/>
      <c r="G883" s="123">
        <f>G884+G887+G890</f>
        <v>35904</v>
      </c>
      <c r="H883" s="123"/>
    </row>
    <row r="884" spans="1:8" ht="25.5">
      <c r="A884" s="77" t="s">
        <v>300</v>
      </c>
      <c r="B884" s="7"/>
      <c r="C884" s="14" t="s">
        <v>73</v>
      </c>
      <c r="D884" s="14" t="s">
        <v>78</v>
      </c>
      <c r="E884" s="14" t="s">
        <v>274</v>
      </c>
      <c r="F884" s="14"/>
      <c r="G884" s="123">
        <f>G885</f>
        <v>34802</v>
      </c>
      <c r="H884" s="123"/>
    </row>
    <row r="885" spans="1:8" ht="38.25">
      <c r="A885" s="89" t="s">
        <v>34</v>
      </c>
      <c r="B885" s="25"/>
      <c r="C885" s="14" t="s">
        <v>73</v>
      </c>
      <c r="D885" s="14" t="s">
        <v>78</v>
      </c>
      <c r="E885" s="14" t="s">
        <v>274</v>
      </c>
      <c r="F885" s="14" t="s">
        <v>31</v>
      </c>
      <c r="G885" s="123">
        <f>G886</f>
        <v>34802</v>
      </c>
      <c r="H885" s="123"/>
    </row>
    <row r="886" spans="1:8" ht="12.75">
      <c r="A886" s="89" t="s">
        <v>43</v>
      </c>
      <c r="B886" s="25"/>
      <c r="C886" s="14" t="s">
        <v>73</v>
      </c>
      <c r="D886" s="14" t="s">
        <v>78</v>
      </c>
      <c r="E886" s="14" t="s">
        <v>274</v>
      </c>
      <c r="F886" s="14" t="s">
        <v>32</v>
      </c>
      <c r="G886" s="123">
        <v>34802</v>
      </c>
      <c r="H886" s="123"/>
    </row>
    <row r="887" spans="1:8" ht="68.25" customHeight="1">
      <c r="A887" s="89" t="s">
        <v>770</v>
      </c>
      <c r="B887" s="25"/>
      <c r="C887" s="14" t="s">
        <v>73</v>
      </c>
      <c r="D887" s="14" t="s">
        <v>78</v>
      </c>
      <c r="E887" s="10" t="s">
        <v>778</v>
      </c>
      <c r="F887" s="10"/>
      <c r="G887" s="122">
        <f>G888</f>
        <v>1025</v>
      </c>
      <c r="H887" s="123"/>
    </row>
    <row r="888" spans="1:8" ht="38.25">
      <c r="A888" s="89" t="s">
        <v>34</v>
      </c>
      <c r="B888" s="25"/>
      <c r="C888" s="14" t="s">
        <v>73</v>
      </c>
      <c r="D888" s="14" t="s">
        <v>78</v>
      </c>
      <c r="E888" s="10" t="s">
        <v>778</v>
      </c>
      <c r="F888" s="10">
        <v>600</v>
      </c>
      <c r="G888" s="122">
        <f>G889</f>
        <v>1025</v>
      </c>
      <c r="H888" s="123"/>
    </row>
    <row r="889" spans="1:8" ht="12.75">
      <c r="A889" s="89" t="s">
        <v>43</v>
      </c>
      <c r="B889" s="25"/>
      <c r="C889" s="14" t="s">
        <v>73</v>
      </c>
      <c r="D889" s="14" t="s">
        <v>78</v>
      </c>
      <c r="E889" s="10" t="s">
        <v>778</v>
      </c>
      <c r="F889" s="10">
        <v>610</v>
      </c>
      <c r="G889" s="122">
        <v>1025</v>
      </c>
      <c r="H889" s="123"/>
    </row>
    <row r="890" spans="1:8" ht="38.25">
      <c r="A890" s="89" t="s">
        <v>771</v>
      </c>
      <c r="B890" s="25"/>
      <c r="C890" s="14" t="s">
        <v>73</v>
      </c>
      <c r="D890" s="14" t="s">
        <v>78</v>
      </c>
      <c r="E890" s="10" t="s">
        <v>779</v>
      </c>
      <c r="F890" s="10"/>
      <c r="G890" s="122">
        <f>G891</f>
        <v>77</v>
      </c>
      <c r="H890" s="123"/>
    </row>
    <row r="891" spans="1:8" ht="38.25">
      <c r="A891" s="89" t="s">
        <v>34</v>
      </c>
      <c r="B891" s="25"/>
      <c r="C891" s="14" t="s">
        <v>73</v>
      </c>
      <c r="D891" s="14" t="s">
        <v>78</v>
      </c>
      <c r="E891" s="10" t="s">
        <v>779</v>
      </c>
      <c r="F891" s="10">
        <v>600</v>
      </c>
      <c r="G891" s="122">
        <f>G892</f>
        <v>77</v>
      </c>
      <c r="H891" s="123"/>
    </row>
    <row r="892" spans="1:8" ht="12.75">
      <c r="A892" s="89" t="s">
        <v>43</v>
      </c>
      <c r="B892" s="25"/>
      <c r="C892" s="14" t="s">
        <v>73</v>
      </c>
      <c r="D892" s="14" t="s">
        <v>78</v>
      </c>
      <c r="E892" s="10" t="s">
        <v>779</v>
      </c>
      <c r="F892" s="10">
        <v>610</v>
      </c>
      <c r="G892" s="122">
        <v>77</v>
      </c>
      <c r="H892" s="123"/>
    </row>
    <row r="893" spans="1:8" ht="12.75">
      <c r="A893" s="104" t="s">
        <v>125</v>
      </c>
      <c r="B893" s="5"/>
      <c r="C893" s="14" t="s">
        <v>73</v>
      </c>
      <c r="D893" s="14" t="s">
        <v>78</v>
      </c>
      <c r="E893" s="105" t="s">
        <v>275</v>
      </c>
      <c r="F893" s="14"/>
      <c r="G893" s="123">
        <f>G894</f>
        <v>39037.6</v>
      </c>
      <c r="H893" s="123"/>
    </row>
    <row r="894" spans="1:8" ht="25.5">
      <c r="A894" s="7" t="s">
        <v>622</v>
      </c>
      <c r="B894" s="7"/>
      <c r="C894" s="14" t="s">
        <v>73</v>
      </c>
      <c r="D894" s="14" t="s">
        <v>78</v>
      </c>
      <c r="E894" s="14" t="s">
        <v>276</v>
      </c>
      <c r="F894" s="14"/>
      <c r="G894" s="123">
        <f>G895+G898+G916+G919+G901+G904+G907+G910+G913</f>
        <v>39037.6</v>
      </c>
      <c r="H894" s="123"/>
    </row>
    <row r="895" spans="1:8" ht="25.5">
      <c r="A895" s="77" t="s">
        <v>300</v>
      </c>
      <c r="B895" s="7"/>
      <c r="C895" s="14" t="s">
        <v>73</v>
      </c>
      <c r="D895" s="14" t="s">
        <v>78</v>
      </c>
      <c r="E895" s="14" t="s">
        <v>281</v>
      </c>
      <c r="F895" s="14"/>
      <c r="G895" s="123">
        <f>G896</f>
        <v>34083</v>
      </c>
      <c r="H895" s="123"/>
    </row>
    <row r="896" spans="1:8" ht="38.25">
      <c r="A896" s="89" t="s">
        <v>34</v>
      </c>
      <c r="B896" s="25"/>
      <c r="C896" s="19" t="s">
        <v>73</v>
      </c>
      <c r="D896" s="19" t="s">
        <v>78</v>
      </c>
      <c r="E896" s="14" t="s">
        <v>281</v>
      </c>
      <c r="F896" s="14" t="s">
        <v>31</v>
      </c>
      <c r="G896" s="123">
        <f>G897</f>
        <v>34083</v>
      </c>
      <c r="H896" s="123"/>
    </row>
    <row r="897" spans="1:8" ht="12.75">
      <c r="A897" s="89" t="s">
        <v>43</v>
      </c>
      <c r="B897" s="25"/>
      <c r="C897" s="14" t="s">
        <v>73</v>
      </c>
      <c r="D897" s="14" t="s">
        <v>78</v>
      </c>
      <c r="E897" s="14" t="s">
        <v>281</v>
      </c>
      <c r="F897" s="14" t="s">
        <v>32</v>
      </c>
      <c r="G897" s="123">
        <v>34083</v>
      </c>
      <c r="H897" s="123"/>
    </row>
    <row r="898" spans="1:8" ht="12.75">
      <c r="A898" s="7" t="s">
        <v>277</v>
      </c>
      <c r="B898" s="7"/>
      <c r="C898" s="14" t="s">
        <v>73</v>
      </c>
      <c r="D898" s="14" t="s">
        <v>78</v>
      </c>
      <c r="E898" s="14" t="s">
        <v>282</v>
      </c>
      <c r="F898" s="14"/>
      <c r="G898" s="123">
        <f>G899</f>
        <v>700</v>
      </c>
      <c r="H898" s="123"/>
    </row>
    <row r="899" spans="1:8" ht="38.25">
      <c r="A899" s="89" t="s">
        <v>34</v>
      </c>
      <c r="B899" s="25"/>
      <c r="C899" s="14" t="s">
        <v>73</v>
      </c>
      <c r="D899" s="14" t="s">
        <v>78</v>
      </c>
      <c r="E899" s="14" t="s">
        <v>282</v>
      </c>
      <c r="F899" s="14" t="s">
        <v>31</v>
      </c>
      <c r="G899" s="123">
        <f>G900</f>
        <v>700</v>
      </c>
      <c r="H899" s="123"/>
    </row>
    <row r="900" spans="1:8" ht="12.75">
      <c r="A900" s="89" t="s">
        <v>43</v>
      </c>
      <c r="B900" s="25"/>
      <c r="C900" s="14" t="s">
        <v>73</v>
      </c>
      <c r="D900" s="14" t="s">
        <v>78</v>
      </c>
      <c r="E900" s="14" t="s">
        <v>282</v>
      </c>
      <c r="F900" s="14" t="s">
        <v>32</v>
      </c>
      <c r="G900" s="123">
        <v>700</v>
      </c>
      <c r="H900" s="123"/>
    </row>
    <row r="901" spans="1:8" ht="38.25">
      <c r="A901" s="205" t="s">
        <v>704</v>
      </c>
      <c r="B901" s="25"/>
      <c r="C901" s="14" t="s">
        <v>73</v>
      </c>
      <c r="D901" s="14" t="s">
        <v>78</v>
      </c>
      <c r="E901" s="54" t="s">
        <v>705</v>
      </c>
      <c r="F901" s="54"/>
      <c r="G901" s="123">
        <f>G902</f>
        <v>28.6</v>
      </c>
      <c r="H901" s="123"/>
    </row>
    <row r="902" spans="1:8" ht="38.25">
      <c r="A902" s="89" t="s">
        <v>34</v>
      </c>
      <c r="B902" s="25"/>
      <c r="C902" s="14" t="s">
        <v>73</v>
      </c>
      <c r="D902" s="14" t="s">
        <v>78</v>
      </c>
      <c r="E902" s="54" t="s">
        <v>705</v>
      </c>
      <c r="F902" s="54" t="s">
        <v>31</v>
      </c>
      <c r="G902" s="123">
        <f>G903</f>
        <v>28.6</v>
      </c>
      <c r="H902" s="123"/>
    </row>
    <row r="903" spans="1:8" ht="12.75">
      <c r="A903" s="89" t="s">
        <v>43</v>
      </c>
      <c r="B903" s="25"/>
      <c r="C903" s="14" t="s">
        <v>73</v>
      </c>
      <c r="D903" s="14" t="s">
        <v>78</v>
      </c>
      <c r="E903" s="54" t="s">
        <v>705</v>
      </c>
      <c r="F903" s="54" t="s">
        <v>32</v>
      </c>
      <c r="G903" s="123">
        <v>28.6</v>
      </c>
      <c r="H903" s="123"/>
    </row>
    <row r="904" spans="1:8" ht="25.5">
      <c r="A904" s="203" t="s">
        <v>706</v>
      </c>
      <c r="B904" s="46"/>
      <c r="C904" s="14" t="s">
        <v>73</v>
      </c>
      <c r="D904" s="14" t="s">
        <v>78</v>
      </c>
      <c r="E904" s="52" t="s">
        <v>715</v>
      </c>
      <c r="F904" s="12"/>
      <c r="G904" s="120">
        <f>G905</f>
        <v>100</v>
      </c>
      <c r="H904" s="123"/>
    </row>
    <row r="905" spans="1:8" ht="38.25">
      <c r="A905" s="89" t="s">
        <v>34</v>
      </c>
      <c r="B905" s="46"/>
      <c r="C905" s="14" t="s">
        <v>73</v>
      </c>
      <c r="D905" s="14" t="s">
        <v>78</v>
      </c>
      <c r="E905" s="52" t="s">
        <v>715</v>
      </c>
      <c r="F905" s="12">
        <v>600</v>
      </c>
      <c r="G905" s="120">
        <f>G906</f>
        <v>100</v>
      </c>
      <c r="H905" s="123"/>
    </row>
    <row r="906" spans="1:8" ht="12.75">
      <c r="A906" s="89" t="s">
        <v>43</v>
      </c>
      <c r="B906" s="46"/>
      <c r="C906" s="14" t="s">
        <v>73</v>
      </c>
      <c r="D906" s="14" t="s">
        <v>78</v>
      </c>
      <c r="E906" s="52" t="s">
        <v>715</v>
      </c>
      <c r="F906" s="12">
        <v>610</v>
      </c>
      <c r="G906" s="120">
        <v>100</v>
      </c>
      <c r="H906" s="123"/>
    </row>
    <row r="907" spans="1:8" ht="38.25">
      <c r="A907" s="205" t="s">
        <v>707</v>
      </c>
      <c r="B907" s="46"/>
      <c r="C907" s="14" t="s">
        <v>73</v>
      </c>
      <c r="D907" s="14" t="s">
        <v>78</v>
      </c>
      <c r="E907" s="52" t="s">
        <v>716</v>
      </c>
      <c r="F907" s="12"/>
      <c r="G907" s="120">
        <f>G908</f>
        <v>50</v>
      </c>
      <c r="H907" s="123"/>
    </row>
    <row r="908" spans="1:8" ht="38.25">
      <c r="A908" s="89" t="s">
        <v>34</v>
      </c>
      <c r="B908" s="46"/>
      <c r="C908" s="14" t="s">
        <v>73</v>
      </c>
      <c r="D908" s="14" t="s">
        <v>78</v>
      </c>
      <c r="E908" s="52" t="s">
        <v>716</v>
      </c>
      <c r="F908" s="12">
        <v>600</v>
      </c>
      <c r="G908" s="120">
        <f>G909</f>
        <v>50</v>
      </c>
      <c r="H908" s="123"/>
    </row>
    <row r="909" spans="1:8" ht="12.75">
      <c r="A909" s="89" t="s">
        <v>43</v>
      </c>
      <c r="B909" s="46"/>
      <c r="C909" s="14" t="s">
        <v>73</v>
      </c>
      <c r="D909" s="14" t="s">
        <v>78</v>
      </c>
      <c r="E909" s="52" t="s">
        <v>716</v>
      </c>
      <c r="F909" s="12">
        <v>610</v>
      </c>
      <c r="G909" s="120">
        <v>50</v>
      </c>
      <c r="H909" s="123"/>
    </row>
    <row r="910" spans="1:8" ht="76.5">
      <c r="A910" s="89" t="s">
        <v>770</v>
      </c>
      <c r="B910" s="46"/>
      <c r="C910" s="14" t="s">
        <v>73</v>
      </c>
      <c r="D910" s="14" t="s">
        <v>78</v>
      </c>
      <c r="E910" s="10" t="s">
        <v>780</v>
      </c>
      <c r="F910" s="10"/>
      <c r="G910" s="122">
        <f>G911</f>
        <v>1166</v>
      </c>
      <c r="H910" s="123"/>
    </row>
    <row r="911" spans="1:8" ht="38.25">
      <c r="A911" s="89" t="s">
        <v>34</v>
      </c>
      <c r="B911" s="46"/>
      <c r="C911" s="14" t="s">
        <v>73</v>
      </c>
      <c r="D911" s="14" t="s">
        <v>78</v>
      </c>
      <c r="E911" s="10" t="s">
        <v>780</v>
      </c>
      <c r="F911" s="10">
        <v>600</v>
      </c>
      <c r="G911" s="122">
        <f>G912</f>
        <v>1166</v>
      </c>
      <c r="H911" s="123"/>
    </row>
    <row r="912" spans="1:8" ht="12.75">
      <c r="A912" s="89" t="s">
        <v>43</v>
      </c>
      <c r="B912" s="46"/>
      <c r="C912" s="14" t="s">
        <v>73</v>
      </c>
      <c r="D912" s="14" t="s">
        <v>78</v>
      </c>
      <c r="E912" s="10" t="s">
        <v>780</v>
      </c>
      <c r="F912" s="10">
        <v>610</v>
      </c>
      <c r="G912" s="122">
        <v>1166</v>
      </c>
      <c r="H912" s="123"/>
    </row>
    <row r="913" spans="1:8" ht="38.25">
      <c r="A913" s="89" t="s">
        <v>771</v>
      </c>
      <c r="B913" s="46"/>
      <c r="C913" s="14" t="s">
        <v>73</v>
      </c>
      <c r="D913" s="14" t="s">
        <v>78</v>
      </c>
      <c r="E913" s="10" t="s">
        <v>781</v>
      </c>
      <c r="F913" s="10"/>
      <c r="G913" s="122">
        <f>G914</f>
        <v>87</v>
      </c>
      <c r="H913" s="123"/>
    </row>
    <row r="914" spans="1:8" ht="38.25">
      <c r="A914" s="89" t="s">
        <v>34</v>
      </c>
      <c r="B914" s="46"/>
      <c r="C914" s="14" t="s">
        <v>73</v>
      </c>
      <c r="D914" s="14" t="s">
        <v>78</v>
      </c>
      <c r="E914" s="10" t="s">
        <v>781</v>
      </c>
      <c r="F914" s="10">
        <v>600</v>
      </c>
      <c r="G914" s="122">
        <f>G915</f>
        <v>87</v>
      </c>
      <c r="H914" s="123"/>
    </row>
    <row r="915" spans="1:8" ht="12.75">
      <c r="A915" s="89" t="s">
        <v>43</v>
      </c>
      <c r="B915" s="46"/>
      <c r="C915" s="14" t="s">
        <v>73</v>
      </c>
      <c r="D915" s="14" t="s">
        <v>78</v>
      </c>
      <c r="E915" s="10" t="s">
        <v>781</v>
      </c>
      <c r="F915" s="10">
        <v>610</v>
      </c>
      <c r="G915" s="122">
        <v>87</v>
      </c>
      <c r="H915" s="123"/>
    </row>
    <row r="916" spans="1:8" ht="38.25">
      <c r="A916" s="22" t="s">
        <v>596</v>
      </c>
      <c r="B916" s="25"/>
      <c r="C916" s="14" t="s">
        <v>73</v>
      </c>
      <c r="D916" s="14" t="s">
        <v>78</v>
      </c>
      <c r="E916" s="54" t="s">
        <v>283</v>
      </c>
      <c r="F916" s="54"/>
      <c r="G916" s="123">
        <f>G917</f>
        <v>2773</v>
      </c>
      <c r="H916" s="123"/>
    </row>
    <row r="917" spans="1:8" ht="38.25">
      <c r="A917" s="89" t="s">
        <v>34</v>
      </c>
      <c r="B917" s="25"/>
      <c r="C917" s="14" t="s">
        <v>73</v>
      </c>
      <c r="D917" s="14" t="s">
        <v>78</v>
      </c>
      <c r="E917" s="54" t="s">
        <v>283</v>
      </c>
      <c r="F917" s="54" t="s">
        <v>31</v>
      </c>
      <c r="G917" s="123">
        <f>G918</f>
        <v>2773</v>
      </c>
      <c r="H917" s="123"/>
    </row>
    <row r="918" spans="1:8" ht="12.75">
      <c r="A918" s="89" t="s">
        <v>43</v>
      </c>
      <c r="B918" s="25"/>
      <c r="C918" s="14" t="s">
        <v>73</v>
      </c>
      <c r="D918" s="14" t="s">
        <v>78</v>
      </c>
      <c r="E918" s="54" t="s">
        <v>283</v>
      </c>
      <c r="F918" s="54" t="s">
        <v>32</v>
      </c>
      <c r="G918" s="123">
        <f>2873-100</f>
        <v>2773</v>
      </c>
      <c r="H918" s="123"/>
    </row>
    <row r="919" spans="1:8" ht="38.25">
      <c r="A919" s="22" t="s">
        <v>598</v>
      </c>
      <c r="B919" s="25"/>
      <c r="C919" s="14" t="s">
        <v>73</v>
      </c>
      <c r="D919" s="14" t="s">
        <v>78</v>
      </c>
      <c r="E919" s="54" t="s">
        <v>597</v>
      </c>
      <c r="F919" s="54"/>
      <c r="G919" s="123">
        <f>G920</f>
        <v>50</v>
      </c>
      <c r="H919" s="123"/>
    </row>
    <row r="920" spans="1:8" ht="38.25">
      <c r="A920" s="89" t="s">
        <v>34</v>
      </c>
      <c r="B920" s="25"/>
      <c r="C920" s="14" t="s">
        <v>73</v>
      </c>
      <c r="D920" s="14" t="s">
        <v>78</v>
      </c>
      <c r="E920" s="54" t="s">
        <v>597</v>
      </c>
      <c r="F920" s="54" t="s">
        <v>31</v>
      </c>
      <c r="G920" s="123">
        <f>G921</f>
        <v>50</v>
      </c>
      <c r="H920" s="123"/>
    </row>
    <row r="921" spans="1:8" ht="12.75">
      <c r="A921" s="89" t="s">
        <v>43</v>
      </c>
      <c r="B921" s="25"/>
      <c r="C921" s="14" t="s">
        <v>73</v>
      </c>
      <c r="D921" s="14" t="s">
        <v>78</v>
      </c>
      <c r="E921" s="54" t="s">
        <v>597</v>
      </c>
      <c r="F921" s="54" t="s">
        <v>32</v>
      </c>
      <c r="G921" s="123">
        <v>50</v>
      </c>
      <c r="H921" s="123"/>
    </row>
    <row r="922" spans="1:8" ht="51">
      <c r="A922" s="104" t="s">
        <v>126</v>
      </c>
      <c r="B922" s="5"/>
      <c r="C922" s="14" t="s">
        <v>73</v>
      </c>
      <c r="D922" s="14" t="s">
        <v>78</v>
      </c>
      <c r="E922" s="55" t="s">
        <v>284</v>
      </c>
      <c r="F922" s="50"/>
      <c r="G922" s="122">
        <f>G923</f>
        <v>800</v>
      </c>
      <c r="H922" s="122"/>
    </row>
    <row r="923" spans="1:8" ht="63.75">
      <c r="A923" s="7" t="s">
        <v>511</v>
      </c>
      <c r="B923" s="5"/>
      <c r="C923" s="14" t="s">
        <v>73</v>
      </c>
      <c r="D923" s="14" t="s">
        <v>78</v>
      </c>
      <c r="E923" s="55" t="s">
        <v>551</v>
      </c>
      <c r="F923" s="50"/>
      <c r="G923" s="122">
        <f>G924</f>
        <v>800</v>
      </c>
      <c r="H923" s="122"/>
    </row>
    <row r="924" spans="1:8" ht="12.75">
      <c r="A924" s="106" t="s">
        <v>127</v>
      </c>
      <c r="B924" s="7"/>
      <c r="C924" s="14" t="s">
        <v>73</v>
      </c>
      <c r="D924" s="14" t="s">
        <v>78</v>
      </c>
      <c r="E924" s="55" t="s">
        <v>551</v>
      </c>
      <c r="F924" s="14"/>
      <c r="G924" s="123">
        <f>G925</f>
        <v>800</v>
      </c>
      <c r="H924" s="123"/>
    </row>
    <row r="925" spans="1:8" ht="38.25">
      <c r="A925" s="89" t="s">
        <v>34</v>
      </c>
      <c r="B925" s="25"/>
      <c r="C925" s="14" t="s">
        <v>73</v>
      </c>
      <c r="D925" s="14" t="s">
        <v>78</v>
      </c>
      <c r="E925" s="55" t="s">
        <v>551</v>
      </c>
      <c r="F925" s="14" t="s">
        <v>31</v>
      </c>
      <c r="G925" s="123">
        <f>G926</f>
        <v>800</v>
      </c>
      <c r="H925" s="123"/>
    </row>
    <row r="926" spans="1:8" ht="12.75">
      <c r="A926" s="89" t="s">
        <v>43</v>
      </c>
      <c r="B926" s="25"/>
      <c r="C926" s="14" t="s">
        <v>73</v>
      </c>
      <c r="D926" s="14" t="s">
        <v>78</v>
      </c>
      <c r="E926" s="55" t="s">
        <v>551</v>
      </c>
      <c r="F926" s="14" t="s">
        <v>32</v>
      </c>
      <c r="G926" s="123">
        <v>800</v>
      </c>
      <c r="H926" s="123"/>
    </row>
    <row r="927" spans="1:8" ht="76.5">
      <c r="A927" s="104" t="s">
        <v>128</v>
      </c>
      <c r="B927" s="5"/>
      <c r="C927" s="14" t="s">
        <v>73</v>
      </c>
      <c r="D927" s="14" t="s">
        <v>78</v>
      </c>
      <c r="E927" s="55" t="s">
        <v>287</v>
      </c>
      <c r="F927" s="50"/>
      <c r="G927" s="122">
        <f>G928</f>
        <v>2300</v>
      </c>
      <c r="H927" s="122"/>
    </row>
    <row r="928" spans="1:8" ht="76.5">
      <c r="A928" s="7" t="s">
        <v>290</v>
      </c>
      <c r="B928" s="7"/>
      <c r="C928" s="14" t="s">
        <v>73</v>
      </c>
      <c r="D928" s="14" t="s">
        <v>78</v>
      </c>
      <c r="E928" s="14" t="s">
        <v>289</v>
      </c>
      <c r="F928" s="14"/>
      <c r="G928" s="123">
        <f>G929+G932+G938+G935</f>
        <v>2300</v>
      </c>
      <c r="H928" s="123"/>
    </row>
    <row r="929" spans="1:8" ht="12.75">
      <c r="A929" s="7" t="s">
        <v>129</v>
      </c>
      <c r="B929" s="7"/>
      <c r="C929" s="14" t="s">
        <v>73</v>
      </c>
      <c r="D929" s="14" t="s">
        <v>78</v>
      </c>
      <c r="E929" s="14" t="s">
        <v>288</v>
      </c>
      <c r="F929" s="14"/>
      <c r="G929" s="123">
        <f>G930</f>
        <v>200</v>
      </c>
      <c r="H929" s="123"/>
    </row>
    <row r="930" spans="1:8" ht="38.25">
      <c r="A930" s="89" t="s">
        <v>34</v>
      </c>
      <c r="B930" s="25"/>
      <c r="C930" s="14" t="s">
        <v>73</v>
      </c>
      <c r="D930" s="14" t="s">
        <v>78</v>
      </c>
      <c r="E930" s="14" t="s">
        <v>288</v>
      </c>
      <c r="F930" s="14" t="s">
        <v>31</v>
      </c>
      <c r="G930" s="123">
        <f>G931</f>
        <v>200</v>
      </c>
      <c r="H930" s="123"/>
    </row>
    <row r="931" spans="1:8" ht="12.75">
      <c r="A931" s="89" t="s">
        <v>43</v>
      </c>
      <c r="B931" s="25"/>
      <c r="C931" s="14" t="s">
        <v>73</v>
      </c>
      <c r="D931" s="14" t="s">
        <v>78</v>
      </c>
      <c r="E931" s="14" t="s">
        <v>288</v>
      </c>
      <c r="F931" s="14" t="s">
        <v>32</v>
      </c>
      <c r="G931" s="123">
        <v>200</v>
      </c>
      <c r="H931" s="123"/>
    </row>
    <row r="932" spans="1:8" ht="38.25">
      <c r="A932" s="89" t="s">
        <v>609</v>
      </c>
      <c r="B932" s="25"/>
      <c r="C932" s="14" t="s">
        <v>73</v>
      </c>
      <c r="D932" s="14" t="s">
        <v>78</v>
      </c>
      <c r="E932" s="14" t="s">
        <v>291</v>
      </c>
      <c r="F932" s="14"/>
      <c r="G932" s="123">
        <f>G933</f>
        <v>1850</v>
      </c>
      <c r="H932" s="123"/>
    </row>
    <row r="933" spans="1:8" ht="38.25">
      <c r="A933" s="89" t="s">
        <v>34</v>
      </c>
      <c r="B933" s="25"/>
      <c r="C933" s="14" t="s">
        <v>73</v>
      </c>
      <c r="D933" s="14" t="s">
        <v>78</v>
      </c>
      <c r="E933" s="14" t="s">
        <v>291</v>
      </c>
      <c r="F933" s="14" t="s">
        <v>31</v>
      </c>
      <c r="G933" s="123">
        <f>G934</f>
        <v>1850</v>
      </c>
      <c r="H933" s="123"/>
    </row>
    <row r="934" spans="1:8" ht="12.75">
      <c r="A934" s="89" t="s">
        <v>43</v>
      </c>
      <c r="B934" s="25"/>
      <c r="C934" s="14" t="s">
        <v>73</v>
      </c>
      <c r="D934" s="14" t="s">
        <v>78</v>
      </c>
      <c r="E934" s="14" t="s">
        <v>291</v>
      </c>
      <c r="F934" s="14" t="s">
        <v>32</v>
      </c>
      <c r="G934" s="123">
        <f>300+550+1000</f>
        <v>1850</v>
      </c>
      <c r="H934" s="123"/>
    </row>
    <row r="935" spans="1:8" ht="38.25">
      <c r="A935" s="89" t="s">
        <v>602</v>
      </c>
      <c r="B935" s="25"/>
      <c r="C935" s="14" t="s">
        <v>73</v>
      </c>
      <c r="D935" s="14" t="s">
        <v>78</v>
      </c>
      <c r="E935" s="105" t="s">
        <v>717</v>
      </c>
      <c r="F935" s="14"/>
      <c r="G935" s="123">
        <f>G936</f>
        <v>200</v>
      </c>
      <c r="H935" s="123"/>
    </row>
    <row r="936" spans="1:8" ht="38.25">
      <c r="A936" s="89" t="s">
        <v>34</v>
      </c>
      <c r="B936" s="25"/>
      <c r="C936" s="14" t="s">
        <v>73</v>
      </c>
      <c r="D936" s="14" t="s">
        <v>78</v>
      </c>
      <c r="E936" s="105" t="s">
        <v>717</v>
      </c>
      <c r="F936" s="14" t="s">
        <v>31</v>
      </c>
      <c r="G936" s="123">
        <f>G937</f>
        <v>200</v>
      </c>
      <c r="H936" s="123"/>
    </row>
    <row r="937" spans="1:8" ht="12.75">
      <c r="A937" s="89" t="s">
        <v>43</v>
      </c>
      <c r="B937" s="25"/>
      <c r="C937" s="14" t="s">
        <v>73</v>
      </c>
      <c r="D937" s="14" t="s">
        <v>78</v>
      </c>
      <c r="E937" s="105" t="s">
        <v>717</v>
      </c>
      <c r="F937" s="14" t="s">
        <v>32</v>
      </c>
      <c r="G937" s="123">
        <v>200</v>
      </c>
      <c r="H937" s="123"/>
    </row>
    <row r="938" spans="1:8" ht="38.25">
      <c r="A938" s="22" t="s">
        <v>600</v>
      </c>
      <c r="B938" s="25"/>
      <c r="C938" s="14" t="s">
        <v>73</v>
      </c>
      <c r="D938" s="14" t="s">
        <v>78</v>
      </c>
      <c r="E938" s="105" t="s">
        <v>599</v>
      </c>
      <c r="F938" s="14"/>
      <c r="G938" s="123">
        <f>G939</f>
        <v>50</v>
      </c>
      <c r="H938" s="123"/>
    </row>
    <row r="939" spans="1:8" ht="38.25">
      <c r="A939" s="89" t="s">
        <v>34</v>
      </c>
      <c r="B939" s="25"/>
      <c r="C939" s="14" t="s">
        <v>73</v>
      </c>
      <c r="D939" s="14" t="s">
        <v>78</v>
      </c>
      <c r="E939" s="105" t="s">
        <v>599</v>
      </c>
      <c r="F939" s="14" t="s">
        <v>31</v>
      </c>
      <c r="G939" s="123">
        <f>G940</f>
        <v>50</v>
      </c>
      <c r="H939" s="123"/>
    </row>
    <row r="940" spans="1:8" ht="12.75">
      <c r="A940" s="89" t="s">
        <v>43</v>
      </c>
      <c r="B940" s="25"/>
      <c r="C940" s="14" t="s">
        <v>73</v>
      </c>
      <c r="D940" s="14" t="s">
        <v>78</v>
      </c>
      <c r="E940" s="105" t="s">
        <v>599</v>
      </c>
      <c r="F940" s="14" t="s">
        <v>32</v>
      </c>
      <c r="G940" s="123">
        <v>50</v>
      </c>
      <c r="H940" s="123"/>
    </row>
    <row r="941" spans="1:8" ht="63.75">
      <c r="A941" s="44" t="s">
        <v>547</v>
      </c>
      <c r="B941" s="46"/>
      <c r="C941" s="14" t="s">
        <v>73</v>
      </c>
      <c r="D941" s="14" t="s">
        <v>78</v>
      </c>
      <c r="E941" s="10" t="s">
        <v>438</v>
      </c>
      <c r="F941" s="12"/>
      <c r="G941" s="120">
        <f>G942</f>
        <v>400</v>
      </c>
      <c r="H941" s="123"/>
    </row>
    <row r="942" spans="1:8" ht="25.5">
      <c r="A942" s="44" t="s">
        <v>208</v>
      </c>
      <c r="B942" s="46"/>
      <c r="C942" s="14" t="s">
        <v>73</v>
      </c>
      <c r="D942" s="14" t="s">
        <v>78</v>
      </c>
      <c r="E942" s="12" t="s">
        <v>439</v>
      </c>
      <c r="F942" s="12"/>
      <c r="G942" s="120">
        <f>G943</f>
        <v>400</v>
      </c>
      <c r="H942" s="123"/>
    </row>
    <row r="943" spans="1:8" ht="25.5">
      <c r="A943" s="158" t="s">
        <v>537</v>
      </c>
      <c r="B943" s="46"/>
      <c r="C943" s="14" t="s">
        <v>73</v>
      </c>
      <c r="D943" s="14" t="s">
        <v>78</v>
      </c>
      <c r="E943" s="12" t="s">
        <v>536</v>
      </c>
      <c r="F943" s="12"/>
      <c r="G943" s="120">
        <f>G944</f>
        <v>400</v>
      </c>
      <c r="H943" s="123"/>
    </row>
    <row r="944" spans="1:8" ht="38.25">
      <c r="A944" s="89" t="s">
        <v>34</v>
      </c>
      <c r="B944" s="46"/>
      <c r="C944" s="14" t="s">
        <v>73</v>
      </c>
      <c r="D944" s="14" t="s">
        <v>78</v>
      </c>
      <c r="E944" s="12" t="s">
        <v>536</v>
      </c>
      <c r="F944" s="12">
        <v>600</v>
      </c>
      <c r="G944" s="120">
        <f>G945</f>
        <v>400</v>
      </c>
      <c r="H944" s="123"/>
    </row>
    <row r="945" spans="1:8" ht="12.75">
      <c r="A945" s="89" t="s">
        <v>43</v>
      </c>
      <c r="B945" s="46"/>
      <c r="C945" s="14" t="s">
        <v>73</v>
      </c>
      <c r="D945" s="14" t="s">
        <v>78</v>
      </c>
      <c r="E945" s="12" t="s">
        <v>536</v>
      </c>
      <c r="F945" s="12">
        <v>610</v>
      </c>
      <c r="G945" s="120">
        <v>400</v>
      </c>
      <c r="H945" s="123"/>
    </row>
    <row r="946" spans="1:8" ht="25.5">
      <c r="A946" s="7" t="s">
        <v>44</v>
      </c>
      <c r="B946" s="7"/>
      <c r="C946" s="19" t="s">
        <v>73</v>
      </c>
      <c r="D946" s="19" t="s">
        <v>75</v>
      </c>
      <c r="E946" s="52"/>
      <c r="F946" s="12"/>
      <c r="G946" s="120">
        <f>G947+G958</f>
        <v>8324</v>
      </c>
      <c r="H946" s="120"/>
    </row>
    <row r="947" spans="1:8" ht="38.25">
      <c r="A947" s="104" t="s">
        <v>149</v>
      </c>
      <c r="B947" s="46"/>
      <c r="C947" s="19" t="s">
        <v>73</v>
      </c>
      <c r="D947" s="19" t="s">
        <v>75</v>
      </c>
      <c r="E947" s="105" t="s">
        <v>271</v>
      </c>
      <c r="F947" s="14"/>
      <c r="G947" s="123">
        <f>G948</f>
        <v>8210</v>
      </c>
      <c r="H947" s="123"/>
    </row>
    <row r="948" spans="1:8" ht="51">
      <c r="A948" s="104" t="s">
        <v>126</v>
      </c>
      <c r="B948" s="46"/>
      <c r="C948" s="14" t="s">
        <v>73</v>
      </c>
      <c r="D948" s="14" t="s">
        <v>75</v>
      </c>
      <c r="E948" s="55" t="s">
        <v>284</v>
      </c>
      <c r="F948" s="50"/>
      <c r="G948" s="122">
        <f>G949</f>
        <v>8210</v>
      </c>
      <c r="H948" s="122"/>
    </row>
    <row r="949" spans="1:8" ht="63.75">
      <c r="A949" s="7" t="s">
        <v>668</v>
      </c>
      <c r="B949" s="46"/>
      <c r="C949" s="14" t="s">
        <v>73</v>
      </c>
      <c r="D949" s="14" t="s">
        <v>75</v>
      </c>
      <c r="E949" s="55" t="s">
        <v>285</v>
      </c>
      <c r="F949" s="50"/>
      <c r="G949" s="122">
        <f>G950</f>
        <v>8210</v>
      </c>
      <c r="H949" s="122"/>
    </row>
    <row r="950" spans="1:8" ht="25.5">
      <c r="A950" s="7" t="s">
        <v>95</v>
      </c>
      <c r="B950" s="46"/>
      <c r="C950" s="14" t="s">
        <v>73</v>
      </c>
      <c r="D950" s="14" t="s">
        <v>75</v>
      </c>
      <c r="E950" s="55" t="s">
        <v>286</v>
      </c>
      <c r="F950" s="50"/>
      <c r="G950" s="122">
        <f>G951+G953+G955</f>
        <v>8210</v>
      </c>
      <c r="H950" s="122"/>
    </row>
    <row r="951" spans="1:8" ht="63.75">
      <c r="A951" s="47" t="s">
        <v>50</v>
      </c>
      <c r="B951" s="46"/>
      <c r="C951" s="14" t="s">
        <v>73</v>
      </c>
      <c r="D951" s="14" t="s">
        <v>75</v>
      </c>
      <c r="E951" s="55" t="s">
        <v>286</v>
      </c>
      <c r="F951" s="14" t="s">
        <v>49</v>
      </c>
      <c r="G951" s="122">
        <f>G952</f>
        <v>7488</v>
      </c>
      <c r="H951" s="122"/>
    </row>
    <row r="952" spans="1:8" ht="25.5">
      <c r="A952" s="22" t="s">
        <v>51</v>
      </c>
      <c r="B952" s="46"/>
      <c r="C952" s="14" t="s">
        <v>73</v>
      </c>
      <c r="D952" s="14" t="s">
        <v>75</v>
      </c>
      <c r="E952" s="55" t="s">
        <v>286</v>
      </c>
      <c r="F952" s="14" t="s">
        <v>96</v>
      </c>
      <c r="G952" s="122">
        <f>7286+202</f>
        <v>7488</v>
      </c>
      <c r="H952" s="122"/>
    </row>
    <row r="953" spans="1:8" ht="25.5">
      <c r="A953" s="22" t="s">
        <v>727</v>
      </c>
      <c r="B953" s="46"/>
      <c r="C953" s="14" t="s">
        <v>73</v>
      </c>
      <c r="D953" s="14" t="s">
        <v>75</v>
      </c>
      <c r="E953" s="55" t="s">
        <v>286</v>
      </c>
      <c r="F953" s="14" t="s">
        <v>52</v>
      </c>
      <c r="G953" s="122">
        <f>G954</f>
        <v>714</v>
      </c>
      <c r="H953" s="122"/>
    </row>
    <row r="954" spans="1:8" ht="38.25">
      <c r="A954" s="47" t="s">
        <v>55</v>
      </c>
      <c r="B954" s="46"/>
      <c r="C954" s="14" t="s">
        <v>73</v>
      </c>
      <c r="D954" s="14" t="s">
        <v>75</v>
      </c>
      <c r="E954" s="55" t="s">
        <v>286</v>
      </c>
      <c r="F954" s="14" t="s">
        <v>98</v>
      </c>
      <c r="G954" s="122">
        <f>719-5</f>
        <v>714</v>
      </c>
      <c r="H954" s="122"/>
    </row>
    <row r="955" spans="1:8" ht="12.75">
      <c r="A955" s="47" t="s">
        <v>56</v>
      </c>
      <c r="B955" s="46"/>
      <c r="C955" s="14" t="s">
        <v>73</v>
      </c>
      <c r="D955" s="14" t="s">
        <v>75</v>
      </c>
      <c r="E955" s="55" t="s">
        <v>286</v>
      </c>
      <c r="F955" s="14" t="s">
        <v>53</v>
      </c>
      <c r="G955" s="122">
        <f>G957+G956</f>
        <v>8</v>
      </c>
      <c r="H955" s="122"/>
    </row>
    <row r="956" spans="1:8" ht="12.75">
      <c r="A956" s="47" t="s">
        <v>191</v>
      </c>
      <c r="B956" s="46"/>
      <c r="C956" s="14" t="s">
        <v>73</v>
      </c>
      <c r="D956" s="14" t="s">
        <v>75</v>
      </c>
      <c r="E956" s="55" t="s">
        <v>286</v>
      </c>
      <c r="F956" s="14" t="s">
        <v>192</v>
      </c>
      <c r="G956" s="122">
        <v>5</v>
      </c>
      <c r="H956" s="122"/>
    </row>
    <row r="957" spans="1:8" ht="12.75">
      <c r="A957" s="47" t="s">
        <v>57</v>
      </c>
      <c r="B957" s="46"/>
      <c r="C957" s="14" t="s">
        <v>73</v>
      </c>
      <c r="D957" s="14" t="s">
        <v>75</v>
      </c>
      <c r="E957" s="55" t="s">
        <v>286</v>
      </c>
      <c r="F957" s="14" t="s">
        <v>54</v>
      </c>
      <c r="G957" s="122">
        <v>3</v>
      </c>
      <c r="H957" s="122"/>
    </row>
    <row r="958" spans="1:8" ht="51">
      <c r="A958" s="104" t="s">
        <v>162</v>
      </c>
      <c r="B958" s="46"/>
      <c r="C958" s="14" t="s">
        <v>73</v>
      </c>
      <c r="D958" s="14" t="s">
        <v>75</v>
      </c>
      <c r="E958" s="105" t="s">
        <v>310</v>
      </c>
      <c r="F958" s="14"/>
      <c r="G958" s="122">
        <f>G959</f>
        <v>114</v>
      </c>
      <c r="H958" s="122"/>
    </row>
    <row r="959" spans="1:8" ht="25.5">
      <c r="A959" s="7" t="s">
        <v>166</v>
      </c>
      <c r="B959" s="46"/>
      <c r="C959" s="14" t="s">
        <v>73</v>
      </c>
      <c r="D959" s="14" t="s">
        <v>75</v>
      </c>
      <c r="E959" s="105" t="s">
        <v>320</v>
      </c>
      <c r="F959" s="14"/>
      <c r="G959" s="122">
        <f>G960</f>
        <v>114</v>
      </c>
      <c r="H959" s="122"/>
    </row>
    <row r="960" spans="1:8" ht="51">
      <c r="A960" s="44" t="s">
        <v>242</v>
      </c>
      <c r="B960" s="7"/>
      <c r="C960" s="14" t="s">
        <v>73</v>
      </c>
      <c r="D960" s="14" t="s">
        <v>75</v>
      </c>
      <c r="E960" s="12" t="s">
        <v>323</v>
      </c>
      <c r="F960" s="19"/>
      <c r="G960" s="122">
        <f>G961</f>
        <v>114</v>
      </c>
      <c r="H960" s="122"/>
    </row>
    <row r="961" spans="1:8" ht="25.5">
      <c r="A961" s="44" t="s">
        <v>95</v>
      </c>
      <c r="B961" s="7"/>
      <c r="C961" s="14" t="s">
        <v>73</v>
      </c>
      <c r="D961" s="14" t="s">
        <v>75</v>
      </c>
      <c r="E961" s="12" t="s">
        <v>324</v>
      </c>
      <c r="F961" s="19"/>
      <c r="G961" s="122">
        <f>G962</f>
        <v>114</v>
      </c>
      <c r="H961" s="122"/>
    </row>
    <row r="962" spans="1:8" ht="25.5">
      <c r="A962" s="22" t="s">
        <v>727</v>
      </c>
      <c r="B962" s="7"/>
      <c r="C962" s="14" t="s">
        <v>73</v>
      </c>
      <c r="D962" s="14" t="s">
        <v>75</v>
      </c>
      <c r="E962" s="12" t="s">
        <v>324</v>
      </c>
      <c r="F962" s="19" t="s">
        <v>52</v>
      </c>
      <c r="G962" s="122">
        <f>G963</f>
        <v>114</v>
      </c>
      <c r="H962" s="122"/>
    </row>
    <row r="963" spans="1:8" ht="38.25">
      <c r="A963" s="22" t="s">
        <v>55</v>
      </c>
      <c r="B963" s="7"/>
      <c r="C963" s="14" t="s">
        <v>73</v>
      </c>
      <c r="D963" s="14" t="s">
        <v>75</v>
      </c>
      <c r="E963" s="12" t="s">
        <v>324</v>
      </c>
      <c r="F963" s="19" t="s">
        <v>98</v>
      </c>
      <c r="G963" s="122">
        <f>80+34</f>
        <v>114</v>
      </c>
      <c r="H963" s="122"/>
    </row>
    <row r="964" spans="1:8" ht="12.75">
      <c r="A964" s="9" t="s">
        <v>58</v>
      </c>
      <c r="B964" s="9"/>
      <c r="C964" s="21" t="s">
        <v>68</v>
      </c>
      <c r="D964" s="21"/>
      <c r="E964" s="21"/>
      <c r="F964" s="21"/>
      <c r="G964" s="124">
        <f>G965+G978</f>
        <v>10142</v>
      </c>
      <c r="H964" s="124"/>
    </row>
    <row r="965" spans="1:8" ht="12.75">
      <c r="A965" s="9" t="s">
        <v>59</v>
      </c>
      <c r="B965" s="9"/>
      <c r="C965" s="21" t="s">
        <v>68</v>
      </c>
      <c r="D965" s="21" t="s">
        <v>78</v>
      </c>
      <c r="E965" s="21"/>
      <c r="F965" s="21"/>
      <c r="G965" s="124">
        <f>G966</f>
        <v>2577</v>
      </c>
      <c r="H965" s="124"/>
    </row>
    <row r="966" spans="1:8" ht="51">
      <c r="A966" s="104" t="s">
        <v>86</v>
      </c>
      <c r="B966" s="5"/>
      <c r="C966" s="21" t="s">
        <v>68</v>
      </c>
      <c r="D966" s="21" t="s">
        <v>78</v>
      </c>
      <c r="E966" s="55" t="s">
        <v>301</v>
      </c>
      <c r="F966" s="10"/>
      <c r="G966" s="122">
        <f>G971+G967</f>
        <v>2577</v>
      </c>
      <c r="H966" s="122"/>
    </row>
    <row r="967" spans="1:8" ht="38.25">
      <c r="A967" s="104" t="s">
        <v>199</v>
      </c>
      <c r="B967" s="5"/>
      <c r="C967" s="21" t="s">
        <v>68</v>
      </c>
      <c r="D967" s="21" t="s">
        <v>78</v>
      </c>
      <c r="E967" s="12" t="s">
        <v>308</v>
      </c>
      <c r="F967" s="10"/>
      <c r="G967" s="122">
        <f>G968</f>
        <v>700</v>
      </c>
      <c r="H967" s="122"/>
    </row>
    <row r="968" spans="1:8" ht="25.5">
      <c r="A968" s="104" t="s">
        <v>304</v>
      </c>
      <c r="B968" s="5"/>
      <c r="C968" s="21" t="s">
        <v>68</v>
      </c>
      <c r="D968" s="21" t="s">
        <v>78</v>
      </c>
      <c r="E968" s="12" t="s">
        <v>303</v>
      </c>
      <c r="F968" s="10"/>
      <c r="G968" s="122">
        <f>G969</f>
        <v>700</v>
      </c>
      <c r="H968" s="122"/>
    </row>
    <row r="969" spans="1:8" ht="25.5">
      <c r="A969" s="22" t="s">
        <v>727</v>
      </c>
      <c r="B969" s="11"/>
      <c r="C969" s="21" t="s">
        <v>68</v>
      </c>
      <c r="D969" s="21" t="s">
        <v>78</v>
      </c>
      <c r="E969" s="12" t="s">
        <v>303</v>
      </c>
      <c r="F969" s="10">
        <v>200</v>
      </c>
      <c r="G969" s="122">
        <f>G970</f>
        <v>700</v>
      </c>
      <c r="H969" s="122"/>
    </row>
    <row r="970" spans="1:8" ht="38.25">
      <c r="A970" s="64" t="s">
        <v>55</v>
      </c>
      <c r="B970" s="11"/>
      <c r="C970" s="21" t="s">
        <v>68</v>
      </c>
      <c r="D970" s="21" t="s">
        <v>78</v>
      </c>
      <c r="E970" s="12" t="s">
        <v>303</v>
      </c>
      <c r="F970" s="10">
        <v>240</v>
      </c>
      <c r="G970" s="122">
        <f>600+100</f>
        <v>700</v>
      </c>
      <c r="H970" s="122"/>
    </row>
    <row r="971" spans="1:8" ht="25.5">
      <c r="A971" s="104" t="s">
        <v>302</v>
      </c>
      <c r="B971" s="5"/>
      <c r="C971" s="21" t="s">
        <v>68</v>
      </c>
      <c r="D971" s="21" t="s">
        <v>78</v>
      </c>
      <c r="E971" s="14" t="s">
        <v>306</v>
      </c>
      <c r="F971" s="14"/>
      <c r="G971" s="123">
        <f>G976+G972+G974</f>
        <v>1877</v>
      </c>
      <c r="H971" s="123"/>
    </row>
    <row r="972" spans="1:8" ht="63.75">
      <c r="A972" s="47" t="s">
        <v>50</v>
      </c>
      <c r="B972" s="5"/>
      <c r="C972" s="21" t="s">
        <v>68</v>
      </c>
      <c r="D972" s="21" t="s">
        <v>78</v>
      </c>
      <c r="E972" s="14" t="s">
        <v>306</v>
      </c>
      <c r="F972" s="14" t="s">
        <v>49</v>
      </c>
      <c r="G972" s="123">
        <f>G973</f>
        <v>1234</v>
      </c>
      <c r="H972" s="123"/>
    </row>
    <row r="973" spans="1:8" ht="25.5">
      <c r="A973" s="47" t="s">
        <v>33</v>
      </c>
      <c r="B973" s="5"/>
      <c r="C973" s="21" t="s">
        <v>68</v>
      </c>
      <c r="D973" s="21" t="s">
        <v>78</v>
      </c>
      <c r="E973" s="14" t="s">
        <v>306</v>
      </c>
      <c r="F973" s="14" t="s">
        <v>113</v>
      </c>
      <c r="G973" s="123">
        <v>1234</v>
      </c>
      <c r="H973" s="123"/>
    </row>
    <row r="974" spans="1:8" ht="25.5">
      <c r="A974" s="22" t="s">
        <v>727</v>
      </c>
      <c r="B974" s="5"/>
      <c r="C974" s="21" t="s">
        <v>68</v>
      </c>
      <c r="D974" s="21" t="s">
        <v>78</v>
      </c>
      <c r="E974" s="14" t="s">
        <v>306</v>
      </c>
      <c r="F974" s="14" t="s">
        <v>52</v>
      </c>
      <c r="G974" s="123">
        <f>G975</f>
        <v>640</v>
      </c>
      <c r="H974" s="123"/>
    </row>
    <row r="975" spans="1:8" ht="38.25">
      <c r="A975" s="47" t="s">
        <v>55</v>
      </c>
      <c r="B975" s="5"/>
      <c r="C975" s="21" t="s">
        <v>68</v>
      </c>
      <c r="D975" s="21" t="s">
        <v>78</v>
      </c>
      <c r="E975" s="14" t="s">
        <v>306</v>
      </c>
      <c r="F975" s="14" t="s">
        <v>98</v>
      </c>
      <c r="G975" s="123">
        <v>640</v>
      </c>
      <c r="H975" s="123"/>
    </row>
    <row r="976" spans="1:8" ht="12.75">
      <c r="A976" s="89" t="s">
        <v>56</v>
      </c>
      <c r="B976" s="25"/>
      <c r="C976" s="21" t="s">
        <v>68</v>
      </c>
      <c r="D976" s="21" t="s">
        <v>78</v>
      </c>
      <c r="E976" s="14" t="s">
        <v>306</v>
      </c>
      <c r="F976" s="14" t="s">
        <v>53</v>
      </c>
      <c r="G976" s="93">
        <f>G977</f>
        <v>3</v>
      </c>
      <c r="H976" s="93"/>
    </row>
    <row r="977" spans="1:8" ht="12.75">
      <c r="A977" s="89" t="s">
        <v>57</v>
      </c>
      <c r="B977" s="25"/>
      <c r="C977" s="21" t="s">
        <v>68</v>
      </c>
      <c r="D977" s="21" t="s">
        <v>78</v>
      </c>
      <c r="E977" s="14" t="s">
        <v>306</v>
      </c>
      <c r="F977" s="14" t="s">
        <v>54</v>
      </c>
      <c r="G977" s="93">
        <v>3</v>
      </c>
      <c r="H977" s="93"/>
    </row>
    <row r="978" spans="1:8" ht="12.75">
      <c r="A978" s="9" t="s">
        <v>60</v>
      </c>
      <c r="B978" s="9"/>
      <c r="C978" s="21" t="s">
        <v>68</v>
      </c>
      <c r="D978" s="21" t="s">
        <v>72</v>
      </c>
      <c r="E978" s="21"/>
      <c r="F978" s="21"/>
      <c r="G978" s="124">
        <f>G979</f>
        <v>7565</v>
      </c>
      <c r="H978" s="124"/>
    </row>
    <row r="979" spans="1:8" ht="51">
      <c r="A979" s="9" t="s">
        <v>86</v>
      </c>
      <c r="B979" s="9"/>
      <c r="C979" s="21" t="s">
        <v>68</v>
      </c>
      <c r="D979" s="21" t="s">
        <v>72</v>
      </c>
      <c r="E979" s="55" t="s">
        <v>301</v>
      </c>
      <c r="F979" s="10"/>
      <c r="G979" s="122">
        <f>G988+G980+G984</f>
        <v>7565</v>
      </c>
      <c r="H979" s="122"/>
    </row>
    <row r="980" spans="1:8" ht="38.25">
      <c r="A980" s="104" t="s">
        <v>199</v>
      </c>
      <c r="B980" s="11"/>
      <c r="C980" s="107" t="s">
        <v>68</v>
      </c>
      <c r="D980" s="21" t="s">
        <v>72</v>
      </c>
      <c r="E980" s="12" t="s">
        <v>308</v>
      </c>
      <c r="F980" s="10"/>
      <c r="G980" s="122">
        <f>G981</f>
        <v>6645</v>
      </c>
      <c r="H980" s="122"/>
    </row>
    <row r="981" spans="1:8" ht="25.5">
      <c r="A981" s="104" t="s">
        <v>302</v>
      </c>
      <c r="B981" s="5"/>
      <c r="C981" s="21" t="s">
        <v>68</v>
      </c>
      <c r="D981" s="21" t="s">
        <v>72</v>
      </c>
      <c r="E981" s="14" t="s">
        <v>306</v>
      </c>
      <c r="F981" s="10"/>
      <c r="G981" s="122">
        <f>G982</f>
        <v>6645</v>
      </c>
      <c r="H981" s="122"/>
    </row>
    <row r="982" spans="1:8" ht="38.25">
      <c r="A982" s="89" t="s">
        <v>34</v>
      </c>
      <c r="B982" s="5"/>
      <c r="C982" s="21" t="s">
        <v>68</v>
      </c>
      <c r="D982" s="21" t="s">
        <v>72</v>
      </c>
      <c r="E982" s="14" t="s">
        <v>306</v>
      </c>
      <c r="F982" s="14" t="s">
        <v>31</v>
      </c>
      <c r="G982" s="123">
        <f>G983</f>
        <v>6645</v>
      </c>
      <c r="H982" s="123"/>
    </row>
    <row r="983" spans="1:8" ht="12.75">
      <c r="A983" s="89" t="s">
        <v>43</v>
      </c>
      <c r="B983" s="5"/>
      <c r="C983" s="21" t="s">
        <v>68</v>
      </c>
      <c r="D983" s="21" t="s">
        <v>72</v>
      </c>
      <c r="E983" s="14" t="s">
        <v>306</v>
      </c>
      <c r="F983" s="14" t="s">
        <v>32</v>
      </c>
      <c r="G983" s="123">
        <f>7465-820</f>
        <v>6645</v>
      </c>
      <c r="H983" s="123"/>
    </row>
    <row r="984" spans="1:8" ht="38.25">
      <c r="A984" s="89" t="s">
        <v>591</v>
      </c>
      <c r="B984" s="5"/>
      <c r="C984" s="107" t="s">
        <v>68</v>
      </c>
      <c r="D984" s="21" t="s">
        <v>650</v>
      </c>
      <c r="E984" s="14" t="s">
        <v>590</v>
      </c>
      <c r="F984" s="14"/>
      <c r="G984" s="123">
        <f>G985</f>
        <v>820</v>
      </c>
      <c r="H984" s="123"/>
    </row>
    <row r="985" spans="1:8" ht="38.25">
      <c r="A985" s="89" t="s">
        <v>609</v>
      </c>
      <c r="B985" s="25"/>
      <c r="C985" s="21" t="s">
        <v>68</v>
      </c>
      <c r="D985" s="21" t="s">
        <v>72</v>
      </c>
      <c r="E985" s="14" t="s">
        <v>720</v>
      </c>
      <c r="F985" s="14"/>
      <c r="G985" s="123">
        <f>G986</f>
        <v>820</v>
      </c>
      <c r="H985" s="123"/>
    </row>
    <row r="986" spans="1:8" ht="38.25">
      <c r="A986" s="89" t="s">
        <v>34</v>
      </c>
      <c r="B986" s="25"/>
      <c r="C986" s="21" t="s">
        <v>68</v>
      </c>
      <c r="D986" s="21" t="s">
        <v>72</v>
      </c>
      <c r="E986" s="14" t="s">
        <v>720</v>
      </c>
      <c r="F986" s="14" t="s">
        <v>31</v>
      </c>
      <c r="G986" s="123">
        <f>G987</f>
        <v>820</v>
      </c>
      <c r="H986" s="123"/>
    </row>
    <row r="987" spans="1:8" ht="12.75">
      <c r="A987" s="89" t="s">
        <v>43</v>
      </c>
      <c r="B987" s="25"/>
      <c r="C987" s="21" t="s">
        <v>68</v>
      </c>
      <c r="D987" s="21" t="s">
        <v>72</v>
      </c>
      <c r="E987" s="14" t="s">
        <v>720</v>
      </c>
      <c r="F987" s="14" t="s">
        <v>32</v>
      </c>
      <c r="G987" s="123">
        <v>820</v>
      </c>
      <c r="H987" s="123"/>
    </row>
    <row r="988" spans="1:8" ht="51">
      <c r="A988" s="104" t="s">
        <v>200</v>
      </c>
      <c r="B988" s="5"/>
      <c r="C988" s="107" t="s">
        <v>61</v>
      </c>
      <c r="D988" s="21" t="s">
        <v>72</v>
      </c>
      <c r="E988" s="12" t="s">
        <v>305</v>
      </c>
      <c r="F988" s="10"/>
      <c r="G988" s="122">
        <f>G989</f>
        <v>100</v>
      </c>
      <c r="H988" s="122"/>
    </row>
    <row r="989" spans="1:8" ht="25.5">
      <c r="A989" s="104" t="s">
        <v>304</v>
      </c>
      <c r="B989" s="5"/>
      <c r="C989" s="107" t="s">
        <v>61</v>
      </c>
      <c r="D989" s="21" t="s">
        <v>72</v>
      </c>
      <c r="E989" s="12" t="s">
        <v>307</v>
      </c>
      <c r="F989" s="10"/>
      <c r="G989" s="122">
        <f>G990</f>
        <v>100</v>
      </c>
      <c r="H989" s="122"/>
    </row>
    <row r="990" spans="1:8" ht="25.5">
      <c r="A990" s="22" t="s">
        <v>727</v>
      </c>
      <c r="B990" s="11"/>
      <c r="C990" s="107" t="s">
        <v>61</v>
      </c>
      <c r="D990" s="21" t="s">
        <v>72</v>
      </c>
      <c r="E990" s="12" t="s">
        <v>307</v>
      </c>
      <c r="F990" s="10">
        <v>200</v>
      </c>
      <c r="G990" s="122">
        <f>G991</f>
        <v>100</v>
      </c>
      <c r="H990" s="122"/>
    </row>
    <row r="991" spans="1:8" ht="38.25">
      <c r="A991" s="64" t="s">
        <v>55</v>
      </c>
      <c r="B991" s="11"/>
      <c r="C991" s="107" t="s">
        <v>61</v>
      </c>
      <c r="D991" s="21" t="s">
        <v>72</v>
      </c>
      <c r="E991" s="12" t="s">
        <v>307</v>
      </c>
      <c r="F991" s="10">
        <v>240</v>
      </c>
      <c r="G991" s="122">
        <v>100</v>
      </c>
      <c r="H991" s="122"/>
    </row>
    <row r="992" spans="1:8" ht="25.5">
      <c r="A992" s="40" t="s">
        <v>137</v>
      </c>
      <c r="B992" s="59">
        <v>914</v>
      </c>
      <c r="C992" s="108"/>
      <c r="D992" s="32"/>
      <c r="E992" s="32"/>
      <c r="F992" s="32"/>
      <c r="G992" s="140">
        <f>G993</f>
        <v>3162</v>
      </c>
      <c r="H992" s="128"/>
    </row>
    <row r="993" spans="1:8" ht="12.75">
      <c r="A993" s="41" t="s">
        <v>92</v>
      </c>
      <c r="B993" s="59"/>
      <c r="C993" s="109" t="s">
        <v>78</v>
      </c>
      <c r="D993" s="16"/>
      <c r="E993" s="16"/>
      <c r="F993" s="16"/>
      <c r="G993" s="128">
        <f>G994</f>
        <v>3162</v>
      </c>
      <c r="H993" s="128"/>
    </row>
    <row r="994" spans="1:8" ht="38.25">
      <c r="A994" s="7" t="s">
        <v>101</v>
      </c>
      <c r="B994" s="7"/>
      <c r="C994" s="19" t="s">
        <v>78</v>
      </c>
      <c r="D994" s="19" t="s">
        <v>76</v>
      </c>
      <c r="E994" s="16"/>
      <c r="F994" s="19"/>
      <c r="G994" s="128">
        <f>G995</f>
        <v>3162</v>
      </c>
      <c r="H994" s="128"/>
    </row>
    <row r="995" spans="1:8" ht="25.5">
      <c r="A995" s="7" t="s">
        <v>99</v>
      </c>
      <c r="B995" s="7"/>
      <c r="C995" s="19" t="s">
        <v>78</v>
      </c>
      <c r="D995" s="19" t="s">
        <v>76</v>
      </c>
      <c r="E995" s="16" t="s">
        <v>502</v>
      </c>
      <c r="F995" s="19"/>
      <c r="G995" s="128">
        <f>G996+G1001</f>
        <v>3162</v>
      </c>
      <c r="H995" s="128"/>
    </row>
    <row r="996" spans="1:8" ht="25.5">
      <c r="A996" s="7" t="s">
        <v>95</v>
      </c>
      <c r="B996" s="7"/>
      <c r="C996" s="19" t="s">
        <v>78</v>
      </c>
      <c r="D996" s="19" t="s">
        <v>76</v>
      </c>
      <c r="E996" s="16" t="s">
        <v>503</v>
      </c>
      <c r="F996" s="19"/>
      <c r="G996" s="128">
        <f>G997+G999</f>
        <v>1799</v>
      </c>
      <c r="H996" s="128"/>
    </row>
    <row r="997" spans="1:8" ht="63.75">
      <c r="A997" s="22" t="s">
        <v>50</v>
      </c>
      <c r="B997" s="22"/>
      <c r="C997" s="19" t="s">
        <v>78</v>
      </c>
      <c r="D997" s="19" t="s">
        <v>76</v>
      </c>
      <c r="E997" s="16" t="s">
        <v>503</v>
      </c>
      <c r="F997" s="19" t="s">
        <v>49</v>
      </c>
      <c r="G997" s="128">
        <f>G998</f>
        <v>1504</v>
      </c>
      <c r="H997" s="128"/>
    </row>
    <row r="998" spans="1:8" ht="25.5">
      <c r="A998" s="22" t="s">
        <v>51</v>
      </c>
      <c r="B998" s="22"/>
      <c r="C998" s="19" t="s">
        <v>78</v>
      </c>
      <c r="D998" s="19" t="s">
        <v>76</v>
      </c>
      <c r="E998" s="16" t="s">
        <v>503</v>
      </c>
      <c r="F998" s="19" t="s">
        <v>96</v>
      </c>
      <c r="G998" s="128">
        <f>1464+40</f>
        <v>1504</v>
      </c>
      <c r="H998" s="128"/>
    </row>
    <row r="999" spans="1:8" ht="25.5">
      <c r="A999" s="22" t="s">
        <v>727</v>
      </c>
      <c r="B999" s="22"/>
      <c r="C999" s="19" t="s">
        <v>78</v>
      </c>
      <c r="D999" s="19" t="s">
        <v>76</v>
      </c>
      <c r="E999" s="16" t="s">
        <v>503</v>
      </c>
      <c r="F999" s="19" t="s">
        <v>52</v>
      </c>
      <c r="G999" s="128">
        <f>G1000</f>
        <v>295</v>
      </c>
      <c r="H999" s="128"/>
    </row>
    <row r="1000" spans="1:8" ht="38.25">
      <c r="A1000" s="22" t="s">
        <v>55</v>
      </c>
      <c r="B1000" s="22"/>
      <c r="C1000" s="14" t="s">
        <v>78</v>
      </c>
      <c r="D1000" s="14" t="s">
        <v>76</v>
      </c>
      <c r="E1000" s="16" t="s">
        <v>503</v>
      </c>
      <c r="F1000" s="14" t="s">
        <v>98</v>
      </c>
      <c r="G1000" s="128">
        <f>240+55</f>
        <v>295</v>
      </c>
      <c r="H1000" s="128"/>
    </row>
    <row r="1001" spans="1:8" ht="25.5">
      <c r="A1001" s="7" t="s">
        <v>24</v>
      </c>
      <c r="B1001" s="7"/>
      <c r="C1001" s="19" t="s">
        <v>78</v>
      </c>
      <c r="D1001" s="19" t="s">
        <v>76</v>
      </c>
      <c r="E1001" s="16" t="s">
        <v>505</v>
      </c>
      <c r="F1001" s="19"/>
      <c r="G1001" s="128">
        <f>G1002</f>
        <v>1363</v>
      </c>
      <c r="H1001" s="128"/>
    </row>
    <row r="1002" spans="1:8" ht="63.75">
      <c r="A1002" s="22" t="s">
        <v>50</v>
      </c>
      <c r="B1002" s="22"/>
      <c r="C1002" s="19" t="s">
        <v>78</v>
      </c>
      <c r="D1002" s="19" t="s">
        <v>76</v>
      </c>
      <c r="E1002" s="16" t="s">
        <v>505</v>
      </c>
      <c r="F1002" s="19" t="s">
        <v>49</v>
      </c>
      <c r="G1002" s="128">
        <f>G1003</f>
        <v>1363</v>
      </c>
      <c r="H1002" s="128"/>
    </row>
    <row r="1003" spans="1:8" ht="25.5">
      <c r="A1003" s="22" t="s">
        <v>51</v>
      </c>
      <c r="B1003" s="22"/>
      <c r="C1003" s="19" t="s">
        <v>78</v>
      </c>
      <c r="D1003" s="19" t="s">
        <v>76</v>
      </c>
      <c r="E1003" s="16" t="s">
        <v>505</v>
      </c>
      <c r="F1003" s="19" t="s">
        <v>96</v>
      </c>
      <c r="G1003" s="128">
        <f>1418-55</f>
        <v>1363</v>
      </c>
      <c r="H1003" s="128"/>
    </row>
    <row r="1004" spans="1:8" ht="25.5">
      <c r="A1004" s="40" t="s">
        <v>138</v>
      </c>
      <c r="B1004" s="59">
        <v>915</v>
      </c>
      <c r="C1004" s="32"/>
      <c r="D1004" s="32"/>
      <c r="E1004" s="32"/>
      <c r="F1004" s="32"/>
      <c r="G1004" s="140">
        <f aca="true" t="shared" si="12" ref="G1004:G1009">G1005</f>
        <v>8918</v>
      </c>
      <c r="H1004" s="128"/>
    </row>
    <row r="1005" spans="1:8" ht="12.75">
      <c r="A1005" s="41" t="s">
        <v>92</v>
      </c>
      <c r="B1005" s="41"/>
      <c r="C1005" s="14" t="s">
        <v>78</v>
      </c>
      <c r="D1005" s="14"/>
      <c r="E1005" s="14"/>
      <c r="F1005" s="14"/>
      <c r="G1005" s="123">
        <f>G1006+G1011</f>
        <v>8918</v>
      </c>
      <c r="H1005" s="123"/>
    </row>
    <row r="1006" spans="1:8" ht="38.25">
      <c r="A1006" s="7" t="s">
        <v>93</v>
      </c>
      <c r="B1006" s="7"/>
      <c r="C1006" s="14" t="s">
        <v>78</v>
      </c>
      <c r="D1006" s="14" t="s">
        <v>72</v>
      </c>
      <c r="E1006" s="14"/>
      <c r="F1006" s="14"/>
      <c r="G1006" s="123">
        <f t="shared" si="12"/>
        <v>1930</v>
      </c>
      <c r="H1006" s="123"/>
    </row>
    <row r="1007" spans="1:8" ht="25.5">
      <c r="A1007" s="7" t="s">
        <v>99</v>
      </c>
      <c r="B1007" s="7"/>
      <c r="C1007" s="14" t="s">
        <v>78</v>
      </c>
      <c r="D1007" s="14" t="s">
        <v>72</v>
      </c>
      <c r="E1007" s="14" t="s">
        <v>502</v>
      </c>
      <c r="F1007" s="14"/>
      <c r="G1007" s="123">
        <f t="shared" si="12"/>
        <v>1930</v>
      </c>
      <c r="H1007" s="123"/>
    </row>
    <row r="1008" spans="1:8" ht="12.75">
      <c r="A1008" s="79" t="s">
        <v>94</v>
      </c>
      <c r="B1008" s="79"/>
      <c r="C1008" s="14" t="s">
        <v>78</v>
      </c>
      <c r="D1008" s="14" t="s">
        <v>72</v>
      </c>
      <c r="E1008" s="14" t="s">
        <v>504</v>
      </c>
      <c r="F1008" s="14"/>
      <c r="G1008" s="123">
        <f t="shared" si="12"/>
        <v>1930</v>
      </c>
      <c r="H1008" s="123"/>
    </row>
    <row r="1009" spans="1:8" ht="63.75">
      <c r="A1009" s="22" t="s">
        <v>50</v>
      </c>
      <c r="B1009" s="22"/>
      <c r="C1009" s="14" t="s">
        <v>78</v>
      </c>
      <c r="D1009" s="14" t="s">
        <v>72</v>
      </c>
      <c r="E1009" s="14" t="s">
        <v>504</v>
      </c>
      <c r="F1009" s="14" t="s">
        <v>49</v>
      </c>
      <c r="G1009" s="123">
        <f t="shared" si="12"/>
        <v>1930</v>
      </c>
      <c r="H1009" s="123"/>
    </row>
    <row r="1010" spans="1:8" ht="25.5">
      <c r="A1010" s="22" t="s">
        <v>51</v>
      </c>
      <c r="B1010" s="22"/>
      <c r="C1010" s="14" t="s">
        <v>78</v>
      </c>
      <c r="D1010" s="14" t="s">
        <v>72</v>
      </c>
      <c r="E1010" s="14" t="s">
        <v>504</v>
      </c>
      <c r="F1010" s="14" t="s">
        <v>96</v>
      </c>
      <c r="G1010" s="123">
        <v>1930</v>
      </c>
      <c r="H1010" s="123"/>
    </row>
    <row r="1011" spans="1:8" ht="51">
      <c r="A1011" s="7" t="s">
        <v>97</v>
      </c>
      <c r="B1011" s="7"/>
      <c r="C1011" s="19" t="s">
        <v>78</v>
      </c>
      <c r="D1011" s="19" t="s">
        <v>74</v>
      </c>
      <c r="E1011" s="16"/>
      <c r="F1011" s="19"/>
      <c r="G1011" s="128">
        <f>G1031+G1018+G1012</f>
        <v>6988</v>
      </c>
      <c r="H1011" s="128"/>
    </row>
    <row r="1012" spans="1:8" ht="51">
      <c r="A1012" s="7" t="s">
        <v>162</v>
      </c>
      <c r="B1012" s="7"/>
      <c r="C1012" s="19" t="s">
        <v>78</v>
      </c>
      <c r="D1012" s="19" t="s">
        <v>74</v>
      </c>
      <c r="E1012" s="16" t="s">
        <v>310</v>
      </c>
      <c r="F1012" s="19"/>
      <c r="G1012" s="128">
        <f>G1013</f>
        <v>9</v>
      </c>
      <c r="H1012" s="128"/>
    </row>
    <row r="1013" spans="1:8" ht="25.5">
      <c r="A1013" s="7" t="s">
        <v>166</v>
      </c>
      <c r="B1013" s="7"/>
      <c r="C1013" s="19" t="s">
        <v>78</v>
      </c>
      <c r="D1013" s="19" t="s">
        <v>74</v>
      </c>
      <c r="E1013" s="16" t="s">
        <v>320</v>
      </c>
      <c r="F1013" s="19"/>
      <c r="G1013" s="128">
        <f>G1014</f>
        <v>9</v>
      </c>
      <c r="H1013" s="128"/>
    </row>
    <row r="1014" spans="1:8" ht="51">
      <c r="A1014" s="44" t="s">
        <v>242</v>
      </c>
      <c r="B1014" s="44"/>
      <c r="C1014" s="19" t="s">
        <v>78</v>
      </c>
      <c r="D1014" s="19" t="s">
        <v>74</v>
      </c>
      <c r="E1014" s="12" t="s">
        <v>323</v>
      </c>
      <c r="F1014" s="10"/>
      <c r="G1014" s="128">
        <f>G1015</f>
        <v>9</v>
      </c>
      <c r="H1014" s="128"/>
    </row>
    <row r="1015" spans="1:8" ht="25.5">
      <c r="A1015" s="44" t="s">
        <v>95</v>
      </c>
      <c r="B1015" s="44"/>
      <c r="C1015" s="19" t="s">
        <v>78</v>
      </c>
      <c r="D1015" s="19" t="s">
        <v>74</v>
      </c>
      <c r="E1015" s="12" t="s">
        <v>324</v>
      </c>
      <c r="F1015" s="10"/>
      <c r="G1015" s="128">
        <f>G1016</f>
        <v>9</v>
      </c>
      <c r="H1015" s="128"/>
    </row>
    <row r="1016" spans="1:8" ht="25.5">
      <c r="A1016" s="22" t="s">
        <v>727</v>
      </c>
      <c r="B1016" s="22"/>
      <c r="C1016" s="19" t="s">
        <v>78</v>
      </c>
      <c r="D1016" s="19" t="s">
        <v>74</v>
      </c>
      <c r="E1016" s="12" t="s">
        <v>324</v>
      </c>
      <c r="F1016" s="10">
        <v>200</v>
      </c>
      <c r="G1016" s="128">
        <f>G1017</f>
        <v>9</v>
      </c>
      <c r="H1016" s="128"/>
    </row>
    <row r="1017" spans="1:8" ht="38.25">
      <c r="A1017" s="22" t="s">
        <v>55</v>
      </c>
      <c r="B1017" s="22"/>
      <c r="C1017" s="19" t="s">
        <v>78</v>
      </c>
      <c r="D1017" s="19" t="s">
        <v>74</v>
      </c>
      <c r="E1017" s="12" t="s">
        <v>324</v>
      </c>
      <c r="F1017" s="10">
        <v>240</v>
      </c>
      <c r="G1017" s="128">
        <v>9</v>
      </c>
      <c r="H1017" s="128"/>
    </row>
    <row r="1018" spans="1:8" ht="63.75">
      <c r="A1018" s="47" t="s">
        <v>187</v>
      </c>
      <c r="B1018" s="46"/>
      <c r="C1018" s="19" t="s">
        <v>78</v>
      </c>
      <c r="D1018" s="19" t="s">
        <v>74</v>
      </c>
      <c r="E1018" s="16" t="s">
        <v>471</v>
      </c>
      <c r="F1018" s="10"/>
      <c r="G1018" s="122">
        <f>G1019+G1023+G1027</f>
        <v>1320</v>
      </c>
      <c r="H1018" s="122"/>
    </row>
    <row r="1019" spans="1:8" ht="51">
      <c r="A1019" s="22" t="s">
        <v>553</v>
      </c>
      <c r="B1019" s="46"/>
      <c r="C1019" s="19" t="s">
        <v>78</v>
      </c>
      <c r="D1019" s="19" t="s">
        <v>74</v>
      </c>
      <c r="E1019" s="16" t="s">
        <v>472</v>
      </c>
      <c r="F1019" s="10"/>
      <c r="G1019" s="122">
        <f>G1020</f>
        <v>1020</v>
      </c>
      <c r="H1019" s="122"/>
    </row>
    <row r="1020" spans="1:8" ht="25.5">
      <c r="A1020" s="22" t="s">
        <v>474</v>
      </c>
      <c r="B1020" s="46"/>
      <c r="C1020" s="19" t="s">
        <v>78</v>
      </c>
      <c r="D1020" s="19" t="s">
        <v>74</v>
      </c>
      <c r="E1020" s="16" t="s">
        <v>473</v>
      </c>
      <c r="F1020" s="10"/>
      <c r="G1020" s="122">
        <f>G1021</f>
        <v>1020</v>
      </c>
      <c r="H1020" s="122"/>
    </row>
    <row r="1021" spans="1:8" ht="25.5">
      <c r="A1021" s="22" t="s">
        <v>727</v>
      </c>
      <c r="B1021" s="46"/>
      <c r="C1021" s="19" t="s">
        <v>78</v>
      </c>
      <c r="D1021" s="19" t="s">
        <v>74</v>
      </c>
      <c r="E1021" s="16" t="s">
        <v>473</v>
      </c>
      <c r="F1021" s="10">
        <v>200</v>
      </c>
      <c r="G1021" s="122">
        <f>G1022</f>
        <v>1020</v>
      </c>
      <c r="H1021" s="122"/>
    </row>
    <row r="1022" spans="1:8" ht="38.25">
      <c r="A1022" s="22" t="s">
        <v>55</v>
      </c>
      <c r="B1022" s="46"/>
      <c r="C1022" s="19" t="s">
        <v>78</v>
      </c>
      <c r="D1022" s="19" t="s">
        <v>74</v>
      </c>
      <c r="E1022" s="16" t="s">
        <v>473</v>
      </c>
      <c r="F1022" s="10">
        <v>240</v>
      </c>
      <c r="G1022" s="122">
        <f>500+520</f>
        <v>1020</v>
      </c>
      <c r="H1022" s="122"/>
    </row>
    <row r="1023" spans="1:8" ht="51">
      <c r="A1023" s="22" t="s">
        <v>564</v>
      </c>
      <c r="B1023" s="46"/>
      <c r="C1023" s="19" t="s">
        <v>78</v>
      </c>
      <c r="D1023" s="19" t="s">
        <v>74</v>
      </c>
      <c r="E1023" s="16" t="s">
        <v>475</v>
      </c>
      <c r="F1023" s="10"/>
      <c r="G1023" s="122">
        <f>G1024</f>
        <v>200</v>
      </c>
      <c r="H1023" s="122"/>
    </row>
    <row r="1024" spans="1:8" ht="25.5">
      <c r="A1024" s="22" t="s">
        <v>474</v>
      </c>
      <c r="B1024" s="46"/>
      <c r="C1024" s="19" t="s">
        <v>78</v>
      </c>
      <c r="D1024" s="19" t="s">
        <v>74</v>
      </c>
      <c r="E1024" s="16" t="s">
        <v>476</v>
      </c>
      <c r="F1024" s="10"/>
      <c r="G1024" s="122">
        <f>G1025</f>
        <v>200</v>
      </c>
      <c r="H1024" s="122"/>
    </row>
    <row r="1025" spans="1:8" ht="25.5">
      <c r="A1025" s="22" t="s">
        <v>727</v>
      </c>
      <c r="B1025" s="46"/>
      <c r="C1025" s="19" t="s">
        <v>78</v>
      </c>
      <c r="D1025" s="19" t="s">
        <v>74</v>
      </c>
      <c r="E1025" s="16" t="s">
        <v>476</v>
      </c>
      <c r="F1025" s="10">
        <v>200</v>
      </c>
      <c r="G1025" s="122">
        <f>G1026</f>
        <v>200</v>
      </c>
      <c r="H1025" s="122"/>
    </row>
    <row r="1026" spans="1:8" ht="38.25">
      <c r="A1026" s="22" t="s">
        <v>55</v>
      </c>
      <c r="B1026" s="46"/>
      <c r="C1026" s="19" t="s">
        <v>78</v>
      </c>
      <c r="D1026" s="19" t="s">
        <v>74</v>
      </c>
      <c r="E1026" s="16" t="s">
        <v>476</v>
      </c>
      <c r="F1026" s="10">
        <v>240</v>
      </c>
      <c r="G1026" s="122">
        <v>200</v>
      </c>
      <c r="H1026" s="122"/>
    </row>
    <row r="1027" spans="1:8" ht="51">
      <c r="A1027" s="22" t="s">
        <v>214</v>
      </c>
      <c r="B1027" s="46"/>
      <c r="C1027" s="14" t="s">
        <v>78</v>
      </c>
      <c r="D1027" s="43" t="s">
        <v>74</v>
      </c>
      <c r="E1027" s="16" t="s">
        <v>477</v>
      </c>
      <c r="F1027" s="10"/>
      <c r="G1027" s="122">
        <f>G1028</f>
        <v>100</v>
      </c>
      <c r="H1027" s="122"/>
    </row>
    <row r="1028" spans="1:8" ht="25.5">
      <c r="A1028" s="22" t="s">
        <v>474</v>
      </c>
      <c r="B1028" s="46"/>
      <c r="C1028" s="14" t="s">
        <v>78</v>
      </c>
      <c r="D1028" s="43" t="s">
        <v>74</v>
      </c>
      <c r="E1028" s="16" t="s">
        <v>478</v>
      </c>
      <c r="F1028" s="10"/>
      <c r="G1028" s="122">
        <f>G1029</f>
        <v>100</v>
      </c>
      <c r="H1028" s="122"/>
    </row>
    <row r="1029" spans="1:8" ht="25.5">
      <c r="A1029" s="22" t="s">
        <v>727</v>
      </c>
      <c r="B1029" s="46"/>
      <c r="C1029" s="14" t="s">
        <v>78</v>
      </c>
      <c r="D1029" s="43" t="s">
        <v>74</v>
      </c>
      <c r="E1029" s="16" t="s">
        <v>478</v>
      </c>
      <c r="F1029" s="10">
        <v>200</v>
      </c>
      <c r="G1029" s="122">
        <f>G1030</f>
        <v>100</v>
      </c>
      <c r="H1029" s="122"/>
    </row>
    <row r="1030" spans="1:8" ht="38.25">
      <c r="A1030" s="22" t="s">
        <v>55</v>
      </c>
      <c r="B1030" s="46"/>
      <c r="C1030" s="14" t="s">
        <v>78</v>
      </c>
      <c r="D1030" s="43" t="s">
        <v>74</v>
      </c>
      <c r="E1030" s="16" t="s">
        <v>478</v>
      </c>
      <c r="F1030" s="10">
        <v>240</v>
      </c>
      <c r="G1030" s="122">
        <v>100</v>
      </c>
      <c r="H1030" s="122"/>
    </row>
    <row r="1031" spans="1:8" ht="25.5">
      <c r="A1031" s="7" t="s">
        <v>99</v>
      </c>
      <c r="B1031" s="7"/>
      <c r="C1031" s="14" t="s">
        <v>78</v>
      </c>
      <c r="D1031" s="14" t="s">
        <v>74</v>
      </c>
      <c r="E1031" s="14" t="s">
        <v>502</v>
      </c>
      <c r="F1031" s="19"/>
      <c r="G1031" s="128">
        <f>G1032</f>
        <v>5659</v>
      </c>
      <c r="H1031" s="128"/>
    </row>
    <row r="1032" spans="1:8" ht="25.5">
      <c r="A1032" s="7" t="s">
        <v>95</v>
      </c>
      <c r="B1032" s="7"/>
      <c r="C1032" s="19" t="s">
        <v>78</v>
      </c>
      <c r="D1032" s="19" t="s">
        <v>74</v>
      </c>
      <c r="E1032" s="16" t="s">
        <v>503</v>
      </c>
      <c r="F1032" s="19"/>
      <c r="G1032" s="128">
        <f>G1033+G1035</f>
        <v>5659</v>
      </c>
      <c r="H1032" s="128"/>
    </row>
    <row r="1033" spans="1:8" ht="63.75">
      <c r="A1033" s="22" t="s">
        <v>50</v>
      </c>
      <c r="B1033" s="22"/>
      <c r="C1033" s="19" t="s">
        <v>78</v>
      </c>
      <c r="D1033" s="19" t="s">
        <v>74</v>
      </c>
      <c r="E1033" s="16" t="s">
        <v>503</v>
      </c>
      <c r="F1033" s="19" t="s">
        <v>49</v>
      </c>
      <c r="G1033" s="128">
        <f>G1034</f>
        <v>5224</v>
      </c>
      <c r="H1033" s="128"/>
    </row>
    <row r="1034" spans="1:8" ht="25.5">
      <c r="A1034" s="22" t="s">
        <v>51</v>
      </c>
      <c r="B1034" s="22"/>
      <c r="C1034" s="19" t="s">
        <v>78</v>
      </c>
      <c r="D1034" s="19" t="s">
        <v>74</v>
      </c>
      <c r="E1034" s="16" t="s">
        <v>503</v>
      </c>
      <c r="F1034" s="19" t="s">
        <v>96</v>
      </c>
      <c r="G1034" s="128">
        <f>5054+170</f>
        <v>5224</v>
      </c>
      <c r="H1034" s="128"/>
    </row>
    <row r="1035" spans="1:8" ht="25.5">
      <c r="A1035" s="22" t="s">
        <v>727</v>
      </c>
      <c r="B1035" s="22"/>
      <c r="C1035" s="19" t="s">
        <v>78</v>
      </c>
      <c r="D1035" s="19" t="s">
        <v>74</v>
      </c>
      <c r="E1035" s="16" t="s">
        <v>503</v>
      </c>
      <c r="F1035" s="19" t="s">
        <v>52</v>
      </c>
      <c r="G1035" s="128">
        <f>G1036</f>
        <v>435</v>
      </c>
      <c r="H1035" s="128"/>
    </row>
    <row r="1036" spans="1:8" ht="38.25">
      <c r="A1036" s="22" t="s">
        <v>55</v>
      </c>
      <c r="B1036" s="22"/>
      <c r="C1036" s="19" t="s">
        <v>78</v>
      </c>
      <c r="D1036" s="19" t="s">
        <v>74</v>
      </c>
      <c r="E1036" s="16" t="s">
        <v>503</v>
      </c>
      <c r="F1036" s="19" t="s">
        <v>98</v>
      </c>
      <c r="G1036" s="128">
        <v>435</v>
      </c>
      <c r="H1036" s="128"/>
    </row>
    <row r="1037" spans="1:8" ht="25.5">
      <c r="A1037" s="40" t="s">
        <v>139</v>
      </c>
      <c r="B1037" s="59">
        <v>917</v>
      </c>
      <c r="C1037" s="27"/>
      <c r="D1037" s="27"/>
      <c r="E1037" s="32"/>
      <c r="F1037" s="32"/>
      <c r="G1037" s="140">
        <f>G1038</f>
        <v>18023</v>
      </c>
      <c r="H1037" s="128"/>
    </row>
    <row r="1038" spans="1:8" ht="12.75">
      <c r="A1038" s="41" t="s">
        <v>92</v>
      </c>
      <c r="B1038" s="48"/>
      <c r="C1038" s="19" t="s">
        <v>78</v>
      </c>
      <c r="D1038" s="19"/>
      <c r="E1038" s="16"/>
      <c r="F1038" s="16"/>
      <c r="G1038" s="128">
        <f>G1039</f>
        <v>18023</v>
      </c>
      <c r="H1038" s="128"/>
    </row>
    <row r="1039" spans="1:8" ht="38.25">
      <c r="A1039" s="7" t="s">
        <v>101</v>
      </c>
      <c r="B1039" s="7"/>
      <c r="C1039" s="19" t="s">
        <v>78</v>
      </c>
      <c r="D1039" s="19" t="s">
        <v>76</v>
      </c>
      <c r="E1039" s="16"/>
      <c r="F1039" s="19"/>
      <c r="G1039" s="128">
        <f>G1040</f>
        <v>18023</v>
      </c>
      <c r="H1039" s="128"/>
    </row>
    <row r="1040" spans="1:8" ht="51">
      <c r="A1040" s="7" t="s">
        <v>162</v>
      </c>
      <c r="B1040" s="7"/>
      <c r="C1040" s="19" t="s">
        <v>78</v>
      </c>
      <c r="D1040" s="19" t="s">
        <v>76</v>
      </c>
      <c r="E1040" s="16" t="s">
        <v>310</v>
      </c>
      <c r="F1040" s="19"/>
      <c r="G1040" s="128">
        <f>G1041+G1046+G1051</f>
        <v>18023</v>
      </c>
      <c r="H1040" s="128"/>
    </row>
    <row r="1041" spans="1:8" ht="25.5">
      <c r="A1041" s="7" t="s">
        <v>166</v>
      </c>
      <c r="B1041" s="7"/>
      <c r="C1041" s="19" t="s">
        <v>78</v>
      </c>
      <c r="D1041" s="19" t="s">
        <v>76</v>
      </c>
      <c r="E1041" s="16" t="s">
        <v>320</v>
      </c>
      <c r="F1041" s="19"/>
      <c r="G1041" s="128">
        <f>G1042</f>
        <v>70</v>
      </c>
      <c r="H1041" s="128"/>
    </row>
    <row r="1042" spans="1:8" ht="51">
      <c r="A1042" s="44" t="s">
        <v>242</v>
      </c>
      <c r="B1042" s="44"/>
      <c r="C1042" s="19" t="s">
        <v>78</v>
      </c>
      <c r="D1042" s="19" t="s">
        <v>76</v>
      </c>
      <c r="E1042" s="12" t="s">
        <v>323</v>
      </c>
      <c r="F1042" s="10"/>
      <c r="G1042" s="128">
        <f>G1043</f>
        <v>70</v>
      </c>
      <c r="H1042" s="128"/>
    </row>
    <row r="1043" spans="1:8" ht="25.5">
      <c r="A1043" s="44" t="s">
        <v>95</v>
      </c>
      <c r="B1043" s="44"/>
      <c r="C1043" s="19" t="s">
        <v>78</v>
      </c>
      <c r="D1043" s="19" t="s">
        <v>76</v>
      </c>
      <c r="E1043" s="12" t="s">
        <v>324</v>
      </c>
      <c r="F1043" s="10"/>
      <c r="G1043" s="128">
        <f>G1044</f>
        <v>70</v>
      </c>
      <c r="H1043" s="128"/>
    </row>
    <row r="1044" spans="1:8" ht="25.5">
      <c r="A1044" s="22" t="s">
        <v>727</v>
      </c>
      <c r="B1044" s="22"/>
      <c r="C1044" s="19" t="s">
        <v>78</v>
      </c>
      <c r="D1044" s="19" t="s">
        <v>76</v>
      </c>
      <c r="E1044" s="12" t="s">
        <v>324</v>
      </c>
      <c r="F1044" s="10">
        <v>200</v>
      </c>
      <c r="G1044" s="128">
        <f>G1045</f>
        <v>70</v>
      </c>
      <c r="H1044" s="128"/>
    </row>
    <row r="1045" spans="1:8" ht="38.25">
      <c r="A1045" s="22" t="s">
        <v>55</v>
      </c>
      <c r="B1045" s="22"/>
      <c r="C1045" s="19" t="s">
        <v>78</v>
      </c>
      <c r="D1045" s="19" t="s">
        <v>76</v>
      </c>
      <c r="E1045" s="12" t="s">
        <v>324</v>
      </c>
      <c r="F1045" s="10">
        <v>240</v>
      </c>
      <c r="G1045" s="128">
        <f>60+10</f>
        <v>70</v>
      </c>
      <c r="H1045" s="128"/>
    </row>
    <row r="1046" spans="1:8" ht="51">
      <c r="A1046" s="22" t="s">
        <v>178</v>
      </c>
      <c r="B1046" s="22"/>
      <c r="C1046" s="19" t="s">
        <v>78</v>
      </c>
      <c r="D1046" s="19" t="s">
        <v>76</v>
      </c>
      <c r="E1046" s="45" t="s">
        <v>325</v>
      </c>
      <c r="F1046" s="10"/>
      <c r="G1046" s="122">
        <f>G1047</f>
        <v>865</v>
      </c>
      <c r="H1046" s="122"/>
    </row>
    <row r="1047" spans="1:8" ht="38.25">
      <c r="A1047" s="77" t="s">
        <v>330</v>
      </c>
      <c r="B1047" s="22"/>
      <c r="C1047" s="19" t="s">
        <v>78</v>
      </c>
      <c r="D1047" s="19" t="s">
        <v>76</v>
      </c>
      <c r="E1047" s="12" t="s">
        <v>331</v>
      </c>
      <c r="F1047" s="10"/>
      <c r="G1047" s="122">
        <f>G1048</f>
        <v>865</v>
      </c>
      <c r="H1047" s="122"/>
    </row>
    <row r="1048" spans="1:8" ht="25.5">
      <c r="A1048" s="77" t="s">
        <v>95</v>
      </c>
      <c r="B1048" s="22"/>
      <c r="C1048" s="19" t="s">
        <v>78</v>
      </c>
      <c r="D1048" s="19" t="s">
        <v>76</v>
      </c>
      <c r="E1048" s="12" t="s">
        <v>332</v>
      </c>
      <c r="F1048" s="10"/>
      <c r="G1048" s="122">
        <f>G1049</f>
        <v>865</v>
      </c>
      <c r="H1048" s="122"/>
    </row>
    <row r="1049" spans="1:8" ht="25.5">
      <c r="A1049" s="22" t="s">
        <v>727</v>
      </c>
      <c r="B1049" s="22"/>
      <c r="C1049" s="19" t="s">
        <v>78</v>
      </c>
      <c r="D1049" s="19" t="s">
        <v>76</v>
      </c>
      <c r="E1049" s="12" t="s">
        <v>332</v>
      </c>
      <c r="F1049" s="10">
        <v>200</v>
      </c>
      <c r="G1049" s="122">
        <f>G1050</f>
        <v>865</v>
      </c>
      <c r="H1049" s="122"/>
    </row>
    <row r="1050" spans="1:8" ht="38.25">
      <c r="A1050" s="22" t="s">
        <v>55</v>
      </c>
      <c r="B1050" s="22"/>
      <c r="C1050" s="19" t="s">
        <v>78</v>
      </c>
      <c r="D1050" s="19" t="s">
        <v>76</v>
      </c>
      <c r="E1050" s="12" t="s">
        <v>332</v>
      </c>
      <c r="F1050" s="10">
        <v>240</v>
      </c>
      <c r="G1050" s="122">
        <v>865</v>
      </c>
      <c r="H1050" s="122"/>
    </row>
    <row r="1051" spans="1:8" ht="12.75">
      <c r="A1051" s="22" t="s">
        <v>167</v>
      </c>
      <c r="B1051" s="22"/>
      <c r="C1051" s="19" t="s">
        <v>78</v>
      </c>
      <c r="D1051" s="19" t="s">
        <v>76</v>
      </c>
      <c r="E1051" s="12" t="s">
        <v>338</v>
      </c>
      <c r="F1051" s="10"/>
      <c r="G1051" s="122">
        <f>G1052</f>
        <v>17088</v>
      </c>
      <c r="H1051" s="122"/>
    </row>
    <row r="1052" spans="1:8" ht="51">
      <c r="A1052" s="22" t="s">
        <v>513</v>
      </c>
      <c r="B1052" s="22"/>
      <c r="C1052" s="19" t="s">
        <v>78</v>
      </c>
      <c r="D1052" s="19" t="s">
        <v>76</v>
      </c>
      <c r="E1052" s="12" t="s">
        <v>339</v>
      </c>
      <c r="F1052" s="10"/>
      <c r="G1052" s="122">
        <f>G1053</f>
        <v>17088</v>
      </c>
      <c r="H1052" s="122"/>
    </row>
    <row r="1053" spans="1:8" ht="25.5">
      <c r="A1053" s="7" t="s">
        <v>95</v>
      </c>
      <c r="B1053" s="22"/>
      <c r="C1053" s="19" t="s">
        <v>78</v>
      </c>
      <c r="D1053" s="19" t="s">
        <v>76</v>
      </c>
      <c r="E1053" s="12" t="s">
        <v>340</v>
      </c>
      <c r="F1053" s="10"/>
      <c r="G1053" s="122">
        <f>G1054+G1056+G1058</f>
        <v>17088</v>
      </c>
      <c r="H1053" s="122"/>
    </row>
    <row r="1054" spans="1:8" ht="63.75">
      <c r="A1054" s="22" t="s">
        <v>50</v>
      </c>
      <c r="B1054" s="22"/>
      <c r="C1054" s="19" t="s">
        <v>78</v>
      </c>
      <c r="D1054" s="19" t="s">
        <v>76</v>
      </c>
      <c r="E1054" s="12" t="s">
        <v>340</v>
      </c>
      <c r="F1054" s="14" t="s">
        <v>49</v>
      </c>
      <c r="G1054" s="93">
        <f>G1055</f>
        <v>15862</v>
      </c>
      <c r="H1054" s="93"/>
    </row>
    <row r="1055" spans="1:8" ht="25.5">
      <c r="A1055" s="22" t="s">
        <v>51</v>
      </c>
      <c r="B1055" s="22"/>
      <c r="C1055" s="19" t="s">
        <v>78</v>
      </c>
      <c r="D1055" s="19" t="s">
        <v>76</v>
      </c>
      <c r="E1055" s="12" t="s">
        <v>340</v>
      </c>
      <c r="F1055" s="14" t="s">
        <v>96</v>
      </c>
      <c r="G1055" s="93">
        <f>15744+118</f>
        <v>15862</v>
      </c>
      <c r="H1055" s="93"/>
    </row>
    <row r="1056" spans="1:8" ht="25.5">
      <c r="A1056" s="22" t="s">
        <v>727</v>
      </c>
      <c r="B1056" s="22"/>
      <c r="C1056" s="19" t="s">
        <v>78</v>
      </c>
      <c r="D1056" s="19" t="s">
        <v>76</v>
      </c>
      <c r="E1056" s="12" t="s">
        <v>340</v>
      </c>
      <c r="F1056" s="14" t="s">
        <v>52</v>
      </c>
      <c r="G1056" s="93">
        <f>G1057</f>
        <v>1216</v>
      </c>
      <c r="H1056" s="93"/>
    </row>
    <row r="1057" spans="1:8" ht="38.25">
      <c r="A1057" s="22" t="s">
        <v>55</v>
      </c>
      <c r="B1057" s="22"/>
      <c r="C1057" s="19" t="s">
        <v>78</v>
      </c>
      <c r="D1057" s="19" t="s">
        <v>76</v>
      </c>
      <c r="E1057" s="12" t="s">
        <v>340</v>
      </c>
      <c r="F1057" s="14" t="s">
        <v>98</v>
      </c>
      <c r="G1057" s="93">
        <v>1216</v>
      </c>
      <c r="H1057" s="93"/>
    </row>
    <row r="1058" spans="1:8" ht="12.75">
      <c r="A1058" s="22" t="s">
        <v>56</v>
      </c>
      <c r="B1058" s="22"/>
      <c r="C1058" s="19" t="s">
        <v>78</v>
      </c>
      <c r="D1058" s="19" t="s">
        <v>76</v>
      </c>
      <c r="E1058" s="12" t="s">
        <v>340</v>
      </c>
      <c r="F1058" s="14" t="s">
        <v>53</v>
      </c>
      <c r="G1058" s="93">
        <f>G1059</f>
        <v>10</v>
      </c>
      <c r="H1058" s="93"/>
    </row>
    <row r="1059" spans="1:8" ht="12.75">
      <c r="A1059" s="22" t="s">
        <v>57</v>
      </c>
      <c r="B1059" s="22"/>
      <c r="C1059" s="19" t="s">
        <v>78</v>
      </c>
      <c r="D1059" s="19" t="s">
        <v>76</v>
      </c>
      <c r="E1059" s="12" t="s">
        <v>340</v>
      </c>
      <c r="F1059" s="14" t="s">
        <v>54</v>
      </c>
      <c r="G1059" s="93">
        <v>10</v>
      </c>
      <c r="H1059" s="93"/>
    </row>
    <row r="1060" spans="1:8" ht="12.75">
      <c r="A1060" s="61" t="s">
        <v>140</v>
      </c>
      <c r="B1060" s="62"/>
      <c r="C1060" s="62"/>
      <c r="D1060" s="62"/>
      <c r="E1060" s="62"/>
      <c r="F1060" s="62"/>
      <c r="G1060" s="140">
        <f>G1037+G1004+G992+G825+G558+G10</f>
        <v>2263074.7</v>
      </c>
      <c r="H1060" s="140">
        <f>H1037+H1004+H992+H825+H558+H10</f>
        <v>700616</v>
      </c>
    </row>
  </sheetData>
  <sheetProtection/>
  <mergeCells count="10">
    <mergeCell ref="E1:H1"/>
    <mergeCell ref="E3:H3"/>
    <mergeCell ref="A5:G5"/>
    <mergeCell ref="G7:H7"/>
    <mergeCell ref="A7:A8"/>
    <mergeCell ref="B7:B8"/>
    <mergeCell ref="C7:C8"/>
    <mergeCell ref="D7:D8"/>
    <mergeCell ref="E7:E8"/>
    <mergeCell ref="F7:F8"/>
  </mergeCells>
  <printOptions/>
  <pageMargins left="0.6692913385826772" right="0.4330708661417323" top="0.5118110236220472" bottom="0.3937007874015748" header="0" footer="0"/>
  <pageSetup horizontalDpi="600" verticalDpi="600" orientation="portrait" paperSize="9" scale="9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5"/>
  <sheetViews>
    <sheetView tabSelected="1" zoomScalePageLayoutView="0" workbookViewId="0" topLeftCell="A1">
      <selection activeCell="B2" sqref="B2"/>
    </sheetView>
  </sheetViews>
  <sheetFormatPr defaultColWidth="8.8515625" defaultRowHeight="12.75"/>
  <cols>
    <col min="1" max="1" width="65.00390625" style="160" customWidth="1"/>
    <col min="2" max="2" width="15.140625" style="173" customWidth="1"/>
    <col min="3" max="3" width="4.421875" style="31" customWidth="1"/>
    <col min="4" max="4" width="11.421875" style="136" customWidth="1"/>
    <col min="5" max="5" width="11.421875" style="174" customWidth="1"/>
    <col min="6" max="16384" width="8.8515625" style="2" customWidth="1"/>
  </cols>
  <sheetData>
    <row r="1" spans="2:4" ht="126" customHeight="1">
      <c r="B1" s="223" t="s">
        <v>791</v>
      </c>
      <c r="C1" s="223"/>
      <c r="D1" s="223"/>
    </row>
    <row r="2" spans="2:4" ht="12.75">
      <c r="B2" s="199"/>
      <c r="C2" s="199"/>
      <c r="D2" s="199"/>
    </row>
    <row r="3" spans="2:4" ht="96" customHeight="1">
      <c r="B3" s="224" t="s">
        <v>790</v>
      </c>
      <c r="C3" s="224"/>
      <c r="D3" s="224"/>
    </row>
    <row r="4" spans="1:5" ht="53.25" customHeight="1">
      <c r="A4" s="232" t="s">
        <v>196</v>
      </c>
      <c r="B4" s="232"/>
      <c r="C4" s="232"/>
      <c r="D4" s="232"/>
      <c r="E4" s="232"/>
    </row>
    <row r="5" spans="1:4" ht="13.5">
      <c r="A5" s="1"/>
      <c r="B5" s="175"/>
      <c r="C5" s="176"/>
      <c r="D5" s="119" t="s">
        <v>88</v>
      </c>
    </row>
    <row r="6" spans="1:5" ht="13.5">
      <c r="A6" s="151"/>
      <c r="B6" s="177"/>
      <c r="C6" s="178"/>
      <c r="D6" s="225" t="s">
        <v>194</v>
      </c>
      <c r="E6" s="225"/>
    </row>
    <row r="7" spans="1:5" ht="38.25">
      <c r="A7" s="6" t="s">
        <v>79</v>
      </c>
      <c r="B7" s="179" t="s">
        <v>80</v>
      </c>
      <c r="C7" s="180" t="s">
        <v>81</v>
      </c>
      <c r="D7" s="93" t="s">
        <v>558</v>
      </c>
      <c r="E7" s="93" t="s">
        <v>559</v>
      </c>
    </row>
    <row r="8" spans="1:5" ht="12.75">
      <c r="A8" s="3">
        <v>1</v>
      </c>
      <c r="B8" s="181" t="s">
        <v>562</v>
      </c>
      <c r="C8" s="182" t="s">
        <v>563</v>
      </c>
      <c r="D8" s="183">
        <v>4</v>
      </c>
      <c r="E8" s="183">
        <v>5</v>
      </c>
    </row>
    <row r="9" spans="1:5" ht="25.5">
      <c r="A9" s="110" t="s">
        <v>158</v>
      </c>
      <c r="B9" s="188" t="s">
        <v>258</v>
      </c>
      <c r="C9" s="180"/>
      <c r="D9" s="132">
        <f>D10+D41+D49</f>
        <v>117552.2</v>
      </c>
      <c r="E9" s="120"/>
    </row>
    <row r="10" spans="1:5" ht="15">
      <c r="A10" s="85" t="s">
        <v>159</v>
      </c>
      <c r="B10" s="86" t="s">
        <v>259</v>
      </c>
      <c r="C10" s="87"/>
      <c r="D10" s="121">
        <f>D11+D18+D37</f>
        <v>69793.5</v>
      </c>
      <c r="E10" s="121"/>
    </row>
    <row r="11" spans="1:5" ht="26.25">
      <c r="A11" s="85" t="s">
        <v>197</v>
      </c>
      <c r="B11" s="86" t="s">
        <v>260</v>
      </c>
      <c r="C11" s="88"/>
      <c r="D11" s="121">
        <f>D12+D15</f>
        <v>11301</v>
      </c>
      <c r="E11" s="121"/>
    </row>
    <row r="12" spans="1:5" ht="15">
      <c r="A12" s="85" t="s">
        <v>257</v>
      </c>
      <c r="B12" s="86" t="s">
        <v>261</v>
      </c>
      <c r="C12" s="88"/>
      <c r="D12" s="121">
        <f>D13</f>
        <v>10825</v>
      </c>
      <c r="E12" s="121"/>
    </row>
    <row r="13" spans="1:5" ht="26.25">
      <c r="A13" s="22" t="s">
        <v>727</v>
      </c>
      <c r="B13" s="86" t="s">
        <v>261</v>
      </c>
      <c r="C13" s="88" t="s">
        <v>52</v>
      </c>
      <c r="D13" s="121">
        <f>D14</f>
        <v>10825</v>
      </c>
      <c r="E13" s="121"/>
    </row>
    <row r="14" spans="1:5" ht="26.25">
      <c r="A14" s="85" t="s">
        <v>55</v>
      </c>
      <c r="B14" s="86" t="s">
        <v>261</v>
      </c>
      <c r="C14" s="88" t="s">
        <v>98</v>
      </c>
      <c r="D14" s="121">
        <f>прил8!G269</f>
        <v>10825</v>
      </c>
      <c r="E14" s="121"/>
    </row>
    <row r="15" spans="1:5" ht="26.25">
      <c r="A15" s="22" t="s">
        <v>264</v>
      </c>
      <c r="B15" s="86" t="s">
        <v>265</v>
      </c>
      <c r="C15" s="88"/>
      <c r="D15" s="121">
        <f>D16</f>
        <v>476</v>
      </c>
      <c r="E15" s="121"/>
    </row>
    <row r="16" spans="1:5" ht="26.25">
      <c r="A16" s="22" t="s">
        <v>727</v>
      </c>
      <c r="B16" s="86" t="s">
        <v>265</v>
      </c>
      <c r="C16" s="88" t="s">
        <v>52</v>
      </c>
      <c r="D16" s="121">
        <f>D17</f>
        <v>476</v>
      </c>
      <c r="E16" s="121"/>
    </row>
    <row r="17" spans="1:5" ht="26.25">
      <c r="A17" s="85" t="s">
        <v>55</v>
      </c>
      <c r="B17" s="86" t="s">
        <v>265</v>
      </c>
      <c r="C17" s="88" t="s">
        <v>98</v>
      </c>
      <c r="D17" s="121">
        <f>прил8!G272</f>
        <v>476</v>
      </c>
      <c r="E17" s="121"/>
    </row>
    <row r="18" spans="1:5" ht="26.25">
      <c r="A18" s="85" t="s">
        <v>198</v>
      </c>
      <c r="B18" s="86" t="s">
        <v>263</v>
      </c>
      <c r="C18" s="88"/>
      <c r="D18" s="121">
        <f>D19+D31+D28+D34+D22+D25</f>
        <v>48822</v>
      </c>
      <c r="E18" s="121"/>
    </row>
    <row r="19" spans="1:5" ht="15">
      <c r="A19" s="85" t="s">
        <v>257</v>
      </c>
      <c r="B19" s="86" t="s">
        <v>262</v>
      </c>
      <c r="C19" s="88"/>
      <c r="D19" s="121">
        <f>D20</f>
        <v>9161.2</v>
      </c>
      <c r="E19" s="121"/>
    </row>
    <row r="20" spans="1:5" ht="26.25">
      <c r="A20" s="22" t="s">
        <v>727</v>
      </c>
      <c r="B20" s="86" t="s">
        <v>262</v>
      </c>
      <c r="C20" s="88" t="s">
        <v>52</v>
      </c>
      <c r="D20" s="121">
        <f>D21</f>
        <v>9161.2</v>
      </c>
      <c r="E20" s="121"/>
    </row>
    <row r="21" spans="1:5" ht="26.25">
      <c r="A21" s="85" t="s">
        <v>55</v>
      </c>
      <c r="B21" s="86" t="s">
        <v>262</v>
      </c>
      <c r="C21" s="88" t="s">
        <v>98</v>
      </c>
      <c r="D21" s="121">
        <f>прил8!G276</f>
        <v>9161.2</v>
      </c>
      <c r="E21" s="121"/>
    </row>
    <row r="22" spans="1:5" ht="42" customHeight="1">
      <c r="A22" s="85" t="s">
        <v>679</v>
      </c>
      <c r="B22" s="86" t="s">
        <v>680</v>
      </c>
      <c r="C22" s="202"/>
      <c r="D22" s="121">
        <f>D24</f>
        <v>13330</v>
      </c>
      <c r="E22" s="121"/>
    </row>
    <row r="23" spans="1:5" ht="25.5">
      <c r="A23" s="22" t="s">
        <v>727</v>
      </c>
      <c r="B23" s="86" t="s">
        <v>680</v>
      </c>
      <c r="C23" s="202" t="s">
        <v>52</v>
      </c>
      <c r="D23" s="121">
        <f>D24</f>
        <v>13330</v>
      </c>
      <c r="E23" s="121"/>
    </row>
    <row r="24" spans="1:5" ht="25.5">
      <c r="A24" s="85" t="s">
        <v>55</v>
      </c>
      <c r="B24" s="86" t="s">
        <v>680</v>
      </c>
      <c r="C24" s="202" t="s">
        <v>98</v>
      </c>
      <c r="D24" s="121">
        <f>прил8!G279</f>
        <v>13330</v>
      </c>
      <c r="E24" s="121"/>
    </row>
    <row r="25" spans="1:5" ht="25.5">
      <c r="A25" s="85" t="s">
        <v>756</v>
      </c>
      <c r="B25" s="86" t="s">
        <v>681</v>
      </c>
      <c r="C25" s="202"/>
      <c r="D25" s="121">
        <f>D27</f>
        <v>1662</v>
      </c>
      <c r="E25" s="121"/>
    </row>
    <row r="26" spans="1:5" ht="25.5">
      <c r="A26" s="22" t="s">
        <v>727</v>
      </c>
      <c r="B26" s="86" t="s">
        <v>681</v>
      </c>
      <c r="C26" s="202" t="s">
        <v>52</v>
      </c>
      <c r="D26" s="121">
        <f>D27</f>
        <v>1662</v>
      </c>
      <c r="E26" s="121"/>
    </row>
    <row r="27" spans="1:5" ht="25.5">
      <c r="A27" s="85" t="s">
        <v>55</v>
      </c>
      <c r="B27" s="86" t="s">
        <v>681</v>
      </c>
      <c r="C27" s="202" t="s">
        <v>98</v>
      </c>
      <c r="D27" s="121">
        <f>прил8!G282</f>
        <v>1662</v>
      </c>
      <c r="E27" s="121"/>
    </row>
    <row r="28" spans="1:5" ht="26.25">
      <c r="A28" s="85" t="s">
        <v>665</v>
      </c>
      <c r="B28" s="86" t="s">
        <v>664</v>
      </c>
      <c r="C28" s="88"/>
      <c r="D28" s="121">
        <f>D29</f>
        <v>17544.8</v>
      </c>
      <c r="E28" s="121"/>
    </row>
    <row r="29" spans="1:5" ht="26.25">
      <c r="A29" s="22" t="s">
        <v>727</v>
      </c>
      <c r="B29" s="86" t="s">
        <v>664</v>
      </c>
      <c r="C29" s="88" t="s">
        <v>52</v>
      </c>
      <c r="D29" s="121">
        <f>D30</f>
        <v>17544.8</v>
      </c>
      <c r="E29" s="121"/>
    </row>
    <row r="30" spans="1:5" ht="26.25">
      <c r="A30" s="85" t="s">
        <v>55</v>
      </c>
      <c r="B30" s="86" t="s">
        <v>664</v>
      </c>
      <c r="C30" s="88" t="s">
        <v>98</v>
      </c>
      <c r="D30" s="121">
        <f>прил8!G285</f>
        <v>17544.8</v>
      </c>
      <c r="E30" s="121"/>
    </row>
    <row r="31" spans="1:5" ht="25.5">
      <c r="A31" s="22" t="s">
        <v>670</v>
      </c>
      <c r="B31" s="86" t="s">
        <v>683</v>
      </c>
      <c r="C31" s="50"/>
      <c r="D31" s="122">
        <f>D32</f>
        <v>7014</v>
      </c>
      <c r="E31" s="122"/>
    </row>
    <row r="32" spans="1:5" ht="25.5">
      <c r="A32" s="22" t="s">
        <v>727</v>
      </c>
      <c r="B32" s="86" t="s">
        <v>683</v>
      </c>
      <c r="C32" s="50">
        <v>200</v>
      </c>
      <c r="D32" s="122">
        <f>D33</f>
        <v>7014</v>
      </c>
      <c r="E32" s="122"/>
    </row>
    <row r="33" spans="1:5" ht="25.5">
      <c r="A33" s="85" t="s">
        <v>55</v>
      </c>
      <c r="B33" s="86" t="s">
        <v>683</v>
      </c>
      <c r="C33" s="50">
        <v>240</v>
      </c>
      <c r="D33" s="122">
        <f>прил8!G288</f>
        <v>7014</v>
      </c>
      <c r="E33" s="122"/>
    </row>
    <row r="34" spans="1:5" ht="25.5">
      <c r="A34" s="22" t="s">
        <v>264</v>
      </c>
      <c r="B34" s="12" t="s">
        <v>675</v>
      </c>
      <c r="C34" s="50"/>
      <c r="D34" s="122">
        <f>D35</f>
        <v>110</v>
      </c>
      <c r="E34" s="122"/>
    </row>
    <row r="35" spans="1:5" ht="25.5">
      <c r="A35" s="22" t="s">
        <v>727</v>
      </c>
      <c r="B35" s="12" t="s">
        <v>675</v>
      </c>
      <c r="C35" s="50">
        <v>200</v>
      </c>
      <c r="D35" s="122">
        <f>D36</f>
        <v>110</v>
      </c>
      <c r="E35" s="122"/>
    </row>
    <row r="36" spans="1:5" ht="25.5">
      <c r="A36" s="85" t="s">
        <v>55</v>
      </c>
      <c r="B36" s="12" t="s">
        <v>675</v>
      </c>
      <c r="C36" s="50">
        <v>240</v>
      </c>
      <c r="D36" s="122">
        <f>прил8!G291</f>
        <v>110</v>
      </c>
      <c r="E36" s="122"/>
    </row>
    <row r="37" spans="1:5" ht="25.5">
      <c r="A37" s="85" t="s">
        <v>729</v>
      </c>
      <c r="B37" s="12" t="s">
        <v>731</v>
      </c>
      <c r="C37" s="50"/>
      <c r="D37" s="122">
        <f>D38</f>
        <v>9670.5</v>
      </c>
      <c r="E37" s="122"/>
    </row>
    <row r="38" spans="1:5" ht="12.75">
      <c r="A38" s="85" t="s">
        <v>691</v>
      </c>
      <c r="B38" s="12" t="s">
        <v>730</v>
      </c>
      <c r="C38" s="50"/>
      <c r="D38" s="122">
        <f>D39</f>
        <v>9670.5</v>
      </c>
      <c r="E38" s="122"/>
    </row>
    <row r="39" spans="1:5" ht="25.5">
      <c r="A39" s="22" t="s">
        <v>727</v>
      </c>
      <c r="B39" s="12" t="s">
        <v>730</v>
      </c>
      <c r="C39" s="50">
        <v>200</v>
      </c>
      <c r="D39" s="122">
        <f>D40</f>
        <v>9670.5</v>
      </c>
      <c r="E39" s="122"/>
    </row>
    <row r="40" spans="1:5" ht="25.5">
      <c r="A40" s="85" t="s">
        <v>55</v>
      </c>
      <c r="B40" s="12" t="s">
        <v>730</v>
      </c>
      <c r="C40" s="50">
        <v>240</v>
      </c>
      <c r="D40" s="122">
        <f>прил8!G295</f>
        <v>9670.5</v>
      </c>
      <c r="E40" s="122"/>
    </row>
    <row r="41" spans="1:5" ht="12.75">
      <c r="A41" s="64" t="s">
        <v>160</v>
      </c>
      <c r="B41" s="12" t="s">
        <v>266</v>
      </c>
      <c r="C41" s="50"/>
      <c r="D41" s="122">
        <f>D42</f>
        <v>598</v>
      </c>
      <c r="E41" s="122"/>
    </row>
    <row r="42" spans="1:5" ht="25.5">
      <c r="A42" s="64" t="s">
        <v>250</v>
      </c>
      <c r="B42" s="12" t="s">
        <v>574</v>
      </c>
      <c r="C42" s="50"/>
      <c r="D42" s="122">
        <f>D43+D46</f>
        <v>598</v>
      </c>
      <c r="E42" s="122"/>
    </row>
    <row r="43" spans="1:5" ht="12.75">
      <c r="A43" s="85" t="s">
        <v>257</v>
      </c>
      <c r="B43" s="12" t="s">
        <v>267</v>
      </c>
      <c r="C43" s="50"/>
      <c r="D43" s="122">
        <f>D44</f>
        <v>398</v>
      </c>
      <c r="E43" s="122"/>
    </row>
    <row r="44" spans="1:5" ht="25.5">
      <c r="A44" s="22" t="s">
        <v>727</v>
      </c>
      <c r="B44" s="12" t="s">
        <v>267</v>
      </c>
      <c r="C44" s="50">
        <v>200</v>
      </c>
      <c r="D44" s="122">
        <f>D45</f>
        <v>398</v>
      </c>
      <c r="E44" s="122"/>
    </row>
    <row r="45" spans="1:5" ht="25.5">
      <c r="A45" s="64" t="s">
        <v>55</v>
      </c>
      <c r="B45" s="12" t="s">
        <v>267</v>
      </c>
      <c r="C45" s="50">
        <v>240</v>
      </c>
      <c r="D45" s="122">
        <f>прил8!G300</f>
        <v>398</v>
      </c>
      <c r="E45" s="122"/>
    </row>
    <row r="46" spans="1:5" ht="25.5">
      <c r="A46" s="22" t="s">
        <v>264</v>
      </c>
      <c r="B46" s="12" t="s">
        <v>759</v>
      </c>
      <c r="C46" s="50"/>
      <c r="D46" s="122">
        <f>D47</f>
        <v>200</v>
      </c>
      <c r="E46" s="122"/>
    </row>
    <row r="47" spans="1:5" ht="25.5">
      <c r="A47" s="22" t="s">
        <v>727</v>
      </c>
      <c r="B47" s="12" t="s">
        <v>759</v>
      </c>
      <c r="C47" s="50">
        <v>200</v>
      </c>
      <c r="D47" s="122">
        <f>D48</f>
        <v>200</v>
      </c>
      <c r="E47" s="122"/>
    </row>
    <row r="48" spans="1:5" ht="25.5">
      <c r="A48" s="85" t="s">
        <v>55</v>
      </c>
      <c r="B48" s="12" t="s">
        <v>759</v>
      </c>
      <c r="C48" s="50">
        <v>240</v>
      </c>
      <c r="D48" s="122">
        <f>прил8!G303</f>
        <v>200</v>
      </c>
      <c r="E48" s="122"/>
    </row>
    <row r="49" spans="1:5" ht="12.75">
      <c r="A49" s="64" t="s">
        <v>161</v>
      </c>
      <c r="B49" s="12" t="s">
        <v>268</v>
      </c>
      <c r="C49" s="50"/>
      <c r="D49" s="122">
        <f>D50+D54+D57</f>
        <v>47160.7</v>
      </c>
      <c r="E49" s="122"/>
    </row>
    <row r="50" spans="1:5" ht="25.5">
      <c r="A50" s="89" t="s">
        <v>534</v>
      </c>
      <c r="B50" s="12" t="s">
        <v>269</v>
      </c>
      <c r="C50" s="10"/>
      <c r="D50" s="122">
        <f>D51</f>
        <v>6162.2</v>
      </c>
      <c r="E50" s="122"/>
    </row>
    <row r="51" spans="1:5" ht="12.75">
      <c r="A51" s="89" t="s">
        <v>533</v>
      </c>
      <c r="B51" s="12" t="s">
        <v>270</v>
      </c>
      <c r="C51" s="10"/>
      <c r="D51" s="122">
        <f>D52</f>
        <v>6162.2</v>
      </c>
      <c r="E51" s="122"/>
    </row>
    <row r="52" spans="1:5" ht="25.5">
      <c r="A52" s="155" t="s">
        <v>623</v>
      </c>
      <c r="B52" s="12" t="s">
        <v>270</v>
      </c>
      <c r="C52" s="10">
        <v>400</v>
      </c>
      <c r="D52" s="122">
        <f>D53</f>
        <v>6162.2</v>
      </c>
      <c r="E52" s="122"/>
    </row>
    <row r="53" spans="1:5" ht="12.75">
      <c r="A53" s="64" t="s">
        <v>30</v>
      </c>
      <c r="B53" s="12" t="s">
        <v>270</v>
      </c>
      <c r="C53" s="10">
        <v>410</v>
      </c>
      <c r="D53" s="122">
        <f>прил8!G308</f>
        <v>6162.2</v>
      </c>
      <c r="E53" s="122"/>
    </row>
    <row r="54" spans="1:5" ht="25.5">
      <c r="A54" s="64" t="s">
        <v>684</v>
      </c>
      <c r="B54" s="12" t="s">
        <v>685</v>
      </c>
      <c r="C54" s="10"/>
      <c r="D54" s="122">
        <f>D55</f>
        <v>39465.2</v>
      </c>
      <c r="E54" s="122"/>
    </row>
    <row r="55" spans="1:5" ht="25.5">
      <c r="A55" s="155" t="s">
        <v>623</v>
      </c>
      <c r="B55" s="12" t="s">
        <v>685</v>
      </c>
      <c r="C55" s="10">
        <v>400</v>
      </c>
      <c r="D55" s="122">
        <f>D56</f>
        <v>39465.2</v>
      </c>
      <c r="E55" s="122"/>
    </row>
    <row r="56" spans="1:5" ht="12.75">
      <c r="A56" s="64" t="s">
        <v>30</v>
      </c>
      <c r="B56" s="12" t="s">
        <v>685</v>
      </c>
      <c r="C56" s="10">
        <v>410</v>
      </c>
      <c r="D56" s="122">
        <f>прил8!G311</f>
        <v>39465.2</v>
      </c>
      <c r="E56" s="122"/>
    </row>
    <row r="57" spans="1:5" ht="38.25">
      <c r="A57" s="64" t="s">
        <v>687</v>
      </c>
      <c r="B57" s="12" t="s">
        <v>686</v>
      </c>
      <c r="C57" s="10"/>
      <c r="D57" s="122">
        <f>D58</f>
        <v>1533.3</v>
      </c>
      <c r="E57" s="122"/>
    </row>
    <row r="58" spans="1:5" ht="25.5">
      <c r="A58" s="155" t="s">
        <v>623</v>
      </c>
      <c r="B58" s="12" t="s">
        <v>686</v>
      </c>
      <c r="C58" s="10">
        <v>400</v>
      </c>
      <c r="D58" s="122">
        <f>D59</f>
        <v>1533.3</v>
      </c>
      <c r="E58" s="122"/>
    </row>
    <row r="59" spans="1:5" ht="12.75">
      <c r="A59" s="64" t="s">
        <v>30</v>
      </c>
      <c r="B59" s="12" t="s">
        <v>686</v>
      </c>
      <c r="C59" s="10">
        <v>410</v>
      </c>
      <c r="D59" s="122">
        <f>прил8!G314</f>
        <v>1533.3</v>
      </c>
      <c r="E59" s="122"/>
    </row>
    <row r="60" spans="1:5" ht="25.5">
      <c r="A60" s="112" t="s">
        <v>149</v>
      </c>
      <c r="B60" s="184" t="s">
        <v>271</v>
      </c>
      <c r="C60" s="189"/>
      <c r="D60" s="131">
        <f>D61+D72+D101+D112+D125</f>
        <v>182898.6</v>
      </c>
      <c r="E60" s="122"/>
    </row>
    <row r="61" spans="1:5" ht="25.5">
      <c r="A61" s="104" t="s">
        <v>124</v>
      </c>
      <c r="B61" s="55" t="s">
        <v>272</v>
      </c>
      <c r="C61" s="50"/>
      <c r="D61" s="122">
        <f>D62</f>
        <v>35904</v>
      </c>
      <c r="E61" s="122"/>
    </row>
    <row r="62" spans="1:5" ht="27.75" customHeight="1">
      <c r="A62" s="7" t="s">
        <v>236</v>
      </c>
      <c r="B62" s="14" t="s">
        <v>273</v>
      </c>
      <c r="C62" s="14"/>
      <c r="D62" s="123">
        <f>D63+D66+D69</f>
        <v>35904</v>
      </c>
      <c r="E62" s="123"/>
    </row>
    <row r="63" spans="1:5" ht="25.5">
      <c r="A63" s="7" t="s">
        <v>612</v>
      </c>
      <c r="B63" s="14" t="s">
        <v>274</v>
      </c>
      <c r="C63" s="14"/>
      <c r="D63" s="123">
        <f>D64</f>
        <v>34802</v>
      </c>
      <c r="E63" s="123"/>
    </row>
    <row r="64" spans="1:5" ht="25.5">
      <c r="A64" s="89" t="s">
        <v>34</v>
      </c>
      <c r="B64" s="14" t="s">
        <v>274</v>
      </c>
      <c r="C64" s="14" t="s">
        <v>31</v>
      </c>
      <c r="D64" s="123">
        <f>D65</f>
        <v>34802</v>
      </c>
      <c r="E64" s="123"/>
    </row>
    <row r="65" spans="1:5" ht="12.75">
      <c r="A65" s="89" t="s">
        <v>43</v>
      </c>
      <c r="B65" s="14" t="s">
        <v>274</v>
      </c>
      <c r="C65" s="14" t="s">
        <v>32</v>
      </c>
      <c r="D65" s="123">
        <f>прил8!G886</f>
        <v>34802</v>
      </c>
      <c r="E65" s="123"/>
    </row>
    <row r="66" spans="1:5" ht="51">
      <c r="A66" s="89" t="s">
        <v>770</v>
      </c>
      <c r="B66" s="10" t="s">
        <v>778</v>
      </c>
      <c r="C66" s="10"/>
      <c r="D66" s="122">
        <f>D67</f>
        <v>1025</v>
      </c>
      <c r="E66" s="123"/>
    </row>
    <row r="67" spans="1:5" ht="25.5">
      <c r="A67" s="89" t="s">
        <v>34</v>
      </c>
      <c r="B67" s="10" t="s">
        <v>778</v>
      </c>
      <c r="C67" s="10">
        <v>600</v>
      </c>
      <c r="D67" s="122">
        <f>D68</f>
        <v>1025</v>
      </c>
      <c r="E67" s="123"/>
    </row>
    <row r="68" spans="1:5" ht="12.75">
      <c r="A68" s="89" t="s">
        <v>43</v>
      </c>
      <c r="B68" s="10" t="s">
        <v>778</v>
      </c>
      <c r="C68" s="10">
        <v>610</v>
      </c>
      <c r="D68" s="122">
        <f>прил8!G889</f>
        <v>1025</v>
      </c>
      <c r="E68" s="123"/>
    </row>
    <row r="69" spans="1:5" ht="25.5">
      <c r="A69" s="89" t="s">
        <v>771</v>
      </c>
      <c r="B69" s="10" t="s">
        <v>779</v>
      </c>
      <c r="C69" s="10"/>
      <c r="D69" s="122">
        <f>D70</f>
        <v>77</v>
      </c>
      <c r="E69" s="123"/>
    </row>
    <row r="70" spans="1:5" ht="25.5">
      <c r="A70" s="89" t="s">
        <v>34</v>
      </c>
      <c r="B70" s="10" t="s">
        <v>779</v>
      </c>
      <c r="C70" s="10">
        <v>600</v>
      </c>
      <c r="D70" s="122">
        <f>D71</f>
        <v>77</v>
      </c>
      <c r="E70" s="123"/>
    </row>
    <row r="71" spans="1:5" ht="12.75">
      <c r="A71" s="89" t="s">
        <v>43</v>
      </c>
      <c r="B71" s="10" t="s">
        <v>779</v>
      </c>
      <c r="C71" s="10">
        <v>610</v>
      </c>
      <c r="D71" s="122">
        <f>прил8!G892</f>
        <v>77</v>
      </c>
      <c r="E71" s="123"/>
    </row>
    <row r="72" spans="1:5" ht="12.75">
      <c r="A72" s="104" t="s">
        <v>125</v>
      </c>
      <c r="B72" s="105" t="s">
        <v>275</v>
      </c>
      <c r="C72" s="14"/>
      <c r="D72" s="123">
        <f>D73</f>
        <v>39037.6</v>
      </c>
      <c r="E72" s="123"/>
    </row>
    <row r="73" spans="1:5" ht="25.5">
      <c r="A73" s="7" t="s">
        <v>613</v>
      </c>
      <c r="B73" s="14" t="s">
        <v>276</v>
      </c>
      <c r="C73" s="14"/>
      <c r="D73" s="123">
        <f>D74+D77+D95+D98+D80+D83+D86+D89+D92</f>
        <v>39037.6</v>
      </c>
      <c r="E73" s="123"/>
    </row>
    <row r="74" spans="1:5" ht="25.5">
      <c r="A74" s="7" t="s">
        <v>612</v>
      </c>
      <c r="B74" s="14" t="s">
        <v>281</v>
      </c>
      <c r="C74" s="14"/>
      <c r="D74" s="123">
        <f>D75</f>
        <v>34083</v>
      </c>
      <c r="E74" s="123"/>
    </row>
    <row r="75" spans="1:5" ht="25.5">
      <c r="A75" s="89" t="s">
        <v>34</v>
      </c>
      <c r="B75" s="14" t="s">
        <v>281</v>
      </c>
      <c r="C75" s="14" t="s">
        <v>31</v>
      </c>
      <c r="D75" s="123">
        <f>D76</f>
        <v>34083</v>
      </c>
      <c r="E75" s="123"/>
    </row>
    <row r="76" spans="1:5" ht="12.75">
      <c r="A76" s="89" t="s">
        <v>43</v>
      </c>
      <c r="B76" s="14" t="s">
        <v>281</v>
      </c>
      <c r="C76" s="14" t="s">
        <v>32</v>
      </c>
      <c r="D76" s="123">
        <f>прил8!G897</f>
        <v>34083</v>
      </c>
      <c r="E76" s="123"/>
    </row>
    <row r="77" spans="1:5" ht="12.75">
      <c r="A77" s="7" t="s">
        <v>277</v>
      </c>
      <c r="B77" s="14" t="s">
        <v>282</v>
      </c>
      <c r="C77" s="14"/>
      <c r="D77" s="123">
        <f>D78</f>
        <v>700</v>
      </c>
      <c r="E77" s="123"/>
    </row>
    <row r="78" spans="1:5" ht="25.5">
      <c r="A78" s="89" t="s">
        <v>34</v>
      </c>
      <c r="B78" s="14" t="s">
        <v>282</v>
      </c>
      <c r="C78" s="14" t="s">
        <v>31</v>
      </c>
      <c r="D78" s="123">
        <f>D79</f>
        <v>700</v>
      </c>
      <c r="E78" s="123"/>
    </row>
    <row r="79" spans="1:5" ht="12.75">
      <c r="A79" s="89" t="s">
        <v>43</v>
      </c>
      <c r="B79" s="14" t="s">
        <v>282</v>
      </c>
      <c r="C79" s="14" t="s">
        <v>32</v>
      </c>
      <c r="D79" s="123">
        <f>прил8!G900</f>
        <v>700</v>
      </c>
      <c r="E79" s="123"/>
    </row>
    <row r="80" spans="1:5" ht="25.5">
      <c r="A80" s="203" t="s">
        <v>704</v>
      </c>
      <c r="B80" s="54" t="s">
        <v>705</v>
      </c>
      <c r="C80" s="54"/>
      <c r="D80" s="123">
        <f>D81</f>
        <v>28.6</v>
      </c>
      <c r="E80" s="123"/>
    </row>
    <row r="81" spans="1:5" ht="25.5">
      <c r="A81" s="89" t="s">
        <v>34</v>
      </c>
      <c r="B81" s="204" t="s">
        <v>705</v>
      </c>
      <c r="C81" s="54" t="s">
        <v>31</v>
      </c>
      <c r="D81" s="123">
        <f>D82</f>
        <v>28.6</v>
      </c>
      <c r="E81" s="123"/>
    </row>
    <row r="82" spans="1:5" ht="12.75">
      <c r="A82" s="89" t="s">
        <v>43</v>
      </c>
      <c r="B82" s="204" t="s">
        <v>705</v>
      </c>
      <c r="C82" s="54" t="s">
        <v>32</v>
      </c>
      <c r="D82" s="123">
        <f>прил8!G903</f>
        <v>28.6</v>
      </c>
      <c r="E82" s="123"/>
    </row>
    <row r="83" spans="1:5" ht="12.75">
      <c r="A83" s="205" t="s">
        <v>706</v>
      </c>
      <c r="B83" s="52" t="s">
        <v>715</v>
      </c>
      <c r="C83" s="12"/>
      <c r="D83" s="120">
        <f>D84</f>
        <v>100</v>
      </c>
      <c r="E83" s="123"/>
    </row>
    <row r="84" spans="1:5" ht="25.5">
      <c r="A84" s="89" t="s">
        <v>34</v>
      </c>
      <c r="B84" s="52" t="s">
        <v>715</v>
      </c>
      <c r="C84" s="12">
        <v>600</v>
      </c>
      <c r="D84" s="120">
        <f>D85</f>
        <v>100</v>
      </c>
      <c r="E84" s="123"/>
    </row>
    <row r="85" spans="1:5" ht="12.75">
      <c r="A85" s="89" t="s">
        <v>43</v>
      </c>
      <c r="B85" s="52" t="s">
        <v>715</v>
      </c>
      <c r="C85" s="12">
        <v>610</v>
      </c>
      <c r="D85" s="120">
        <f>прил8!G906</f>
        <v>100</v>
      </c>
      <c r="E85" s="123"/>
    </row>
    <row r="86" spans="1:5" ht="25.5">
      <c r="A86" s="205" t="s">
        <v>707</v>
      </c>
      <c r="B86" s="52" t="s">
        <v>716</v>
      </c>
      <c r="C86" s="12"/>
      <c r="D86" s="120">
        <f>D87</f>
        <v>50</v>
      </c>
      <c r="E86" s="123"/>
    </row>
    <row r="87" spans="1:5" ht="25.5">
      <c r="A87" s="89" t="s">
        <v>34</v>
      </c>
      <c r="B87" s="52" t="s">
        <v>716</v>
      </c>
      <c r="C87" s="12">
        <v>600</v>
      </c>
      <c r="D87" s="120">
        <f>D88</f>
        <v>50</v>
      </c>
      <c r="E87" s="123"/>
    </row>
    <row r="88" spans="1:5" ht="12.75">
      <c r="A88" s="89" t="s">
        <v>43</v>
      </c>
      <c r="B88" s="52" t="s">
        <v>716</v>
      </c>
      <c r="C88" s="12">
        <v>610</v>
      </c>
      <c r="D88" s="120">
        <f>прил8!G909</f>
        <v>50</v>
      </c>
      <c r="E88" s="123"/>
    </row>
    <row r="89" spans="1:5" ht="51">
      <c r="A89" s="89" t="s">
        <v>770</v>
      </c>
      <c r="B89" s="10" t="s">
        <v>780</v>
      </c>
      <c r="C89" s="10"/>
      <c r="D89" s="122">
        <f>D90</f>
        <v>1166</v>
      </c>
      <c r="E89" s="123"/>
    </row>
    <row r="90" spans="1:5" ht="25.5">
      <c r="A90" s="89" t="s">
        <v>34</v>
      </c>
      <c r="B90" s="10" t="s">
        <v>780</v>
      </c>
      <c r="C90" s="10">
        <v>600</v>
      </c>
      <c r="D90" s="122">
        <f>D91</f>
        <v>1166</v>
      </c>
      <c r="E90" s="123"/>
    </row>
    <row r="91" spans="1:5" ht="12.75">
      <c r="A91" s="89" t="s">
        <v>43</v>
      </c>
      <c r="B91" s="10" t="s">
        <v>780</v>
      </c>
      <c r="C91" s="10">
        <v>610</v>
      </c>
      <c r="D91" s="122">
        <f>прил8!G912</f>
        <v>1166</v>
      </c>
      <c r="E91" s="123"/>
    </row>
    <row r="92" spans="1:5" ht="25.5">
      <c r="A92" s="89" t="s">
        <v>771</v>
      </c>
      <c r="B92" s="10" t="s">
        <v>781</v>
      </c>
      <c r="C92" s="10"/>
      <c r="D92" s="122">
        <f>D93</f>
        <v>87</v>
      </c>
      <c r="E92" s="123"/>
    </row>
    <row r="93" spans="1:5" ht="25.5">
      <c r="A93" s="89" t="s">
        <v>34</v>
      </c>
      <c r="B93" s="10" t="s">
        <v>781</v>
      </c>
      <c r="C93" s="10">
        <v>600</v>
      </c>
      <c r="D93" s="122">
        <f>D94</f>
        <v>87</v>
      </c>
      <c r="E93" s="123"/>
    </row>
    <row r="94" spans="1:5" ht="12.75">
      <c r="A94" s="89" t="s">
        <v>43</v>
      </c>
      <c r="B94" s="10" t="s">
        <v>781</v>
      </c>
      <c r="C94" s="10">
        <v>610</v>
      </c>
      <c r="D94" s="122">
        <f>прил8!G915</f>
        <v>87</v>
      </c>
      <c r="E94" s="123"/>
    </row>
    <row r="95" spans="1:5" ht="25.5">
      <c r="A95" s="22" t="s">
        <v>596</v>
      </c>
      <c r="B95" s="54" t="s">
        <v>283</v>
      </c>
      <c r="C95" s="54"/>
      <c r="D95" s="123">
        <f>D96</f>
        <v>2773</v>
      </c>
      <c r="E95" s="123"/>
    </row>
    <row r="96" spans="1:5" ht="25.5">
      <c r="A96" s="89" t="s">
        <v>34</v>
      </c>
      <c r="B96" s="54" t="s">
        <v>283</v>
      </c>
      <c r="C96" s="54" t="s">
        <v>31</v>
      </c>
      <c r="D96" s="123">
        <f>D97</f>
        <v>2773</v>
      </c>
      <c r="E96" s="123"/>
    </row>
    <row r="97" spans="1:5" ht="12.75">
      <c r="A97" s="89" t="s">
        <v>43</v>
      </c>
      <c r="B97" s="54" t="s">
        <v>283</v>
      </c>
      <c r="C97" s="54" t="s">
        <v>32</v>
      </c>
      <c r="D97" s="123">
        <f>прил8!G918</f>
        <v>2773</v>
      </c>
      <c r="E97" s="123"/>
    </row>
    <row r="98" spans="1:5" ht="25.5">
      <c r="A98" s="22" t="s">
        <v>598</v>
      </c>
      <c r="B98" s="54" t="s">
        <v>597</v>
      </c>
      <c r="C98" s="54"/>
      <c r="D98" s="123">
        <f>D99</f>
        <v>50</v>
      </c>
      <c r="E98" s="123"/>
    </row>
    <row r="99" spans="1:5" ht="25.5">
      <c r="A99" s="89" t="s">
        <v>34</v>
      </c>
      <c r="B99" s="54" t="s">
        <v>597</v>
      </c>
      <c r="C99" s="54" t="s">
        <v>31</v>
      </c>
      <c r="D99" s="123">
        <f>D100</f>
        <v>50</v>
      </c>
      <c r="E99" s="123"/>
    </row>
    <row r="100" spans="1:5" ht="12.75">
      <c r="A100" s="89" t="s">
        <v>43</v>
      </c>
      <c r="B100" s="54" t="s">
        <v>597</v>
      </c>
      <c r="C100" s="54" t="s">
        <v>32</v>
      </c>
      <c r="D100" s="123">
        <f>прил8!G921</f>
        <v>50</v>
      </c>
      <c r="E100" s="123"/>
    </row>
    <row r="101" spans="1:5" ht="25.5">
      <c r="A101" s="104" t="s">
        <v>570</v>
      </c>
      <c r="B101" s="105" t="s">
        <v>278</v>
      </c>
      <c r="C101" s="14"/>
      <c r="D101" s="123">
        <f>D102</f>
        <v>75681</v>
      </c>
      <c r="E101" s="123"/>
    </row>
    <row r="102" spans="1:5" ht="25.5">
      <c r="A102" s="77" t="s">
        <v>237</v>
      </c>
      <c r="B102" s="14" t="s">
        <v>279</v>
      </c>
      <c r="C102" s="14"/>
      <c r="D102" s="123">
        <f>D103+D106+D109</f>
        <v>75681</v>
      </c>
      <c r="E102" s="123"/>
    </row>
    <row r="103" spans="1:5" ht="25.5">
      <c r="A103" s="77" t="s">
        <v>300</v>
      </c>
      <c r="B103" s="14" t="s">
        <v>280</v>
      </c>
      <c r="C103" s="14"/>
      <c r="D103" s="123">
        <f>D104</f>
        <v>73229</v>
      </c>
      <c r="E103" s="123"/>
    </row>
    <row r="104" spans="1:5" ht="25.5">
      <c r="A104" s="89" t="s">
        <v>34</v>
      </c>
      <c r="B104" s="14" t="s">
        <v>280</v>
      </c>
      <c r="C104" s="14" t="s">
        <v>31</v>
      </c>
      <c r="D104" s="123">
        <f>D105</f>
        <v>73229</v>
      </c>
      <c r="E104" s="123"/>
    </row>
    <row r="105" spans="1:5" ht="12.75">
      <c r="A105" s="89" t="s">
        <v>43</v>
      </c>
      <c r="B105" s="14" t="s">
        <v>280</v>
      </c>
      <c r="C105" s="14" t="s">
        <v>32</v>
      </c>
      <c r="D105" s="123">
        <f>прил8!G840</f>
        <v>73229</v>
      </c>
      <c r="E105" s="123"/>
    </row>
    <row r="106" spans="1:5" ht="51">
      <c r="A106" s="89" t="s">
        <v>770</v>
      </c>
      <c r="B106" s="10" t="s">
        <v>776</v>
      </c>
      <c r="C106" s="10"/>
      <c r="D106" s="122">
        <f>D107</f>
        <v>2281</v>
      </c>
      <c r="E106" s="123"/>
    </row>
    <row r="107" spans="1:5" ht="25.5">
      <c r="A107" s="89" t="s">
        <v>34</v>
      </c>
      <c r="B107" s="10" t="s">
        <v>776</v>
      </c>
      <c r="C107" s="10">
        <v>600</v>
      </c>
      <c r="D107" s="122">
        <f>D108</f>
        <v>2281</v>
      </c>
      <c r="E107" s="123"/>
    </row>
    <row r="108" spans="1:5" ht="12.75">
      <c r="A108" s="89" t="s">
        <v>43</v>
      </c>
      <c r="B108" s="10" t="s">
        <v>776</v>
      </c>
      <c r="C108" s="10">
        <v>610</v>
      </c>
      <c r="D108" s="122">
        <f>прил8!G843</f>
        <v>2281</v>
      </c>
      <c r="E108" s="123"/>
    </row>
    <row r="109" spans="1:5" ht="25.5">
      <c r="A109" s="89" t="s">
        <v>771</v>
      </c>
      <c r="B109" s="10" t="s">
        <v>777</v>
      </c>
      <c r="C109" s="10"/>
      <c r="D109" s="122">
        <f>D110</f>
        <v>171</v>
      </c>
      <c r="E109" s="123"/>
    </row>
    <row r="110" spans="1:5" ht="25.5">
      <c r="A110" s="89" t="s">
        <v>34</v>
      </c>
      <c r="B110" s="10" t="s">
        <v>777</v>
      </c>
      <c r="C110" s="10">
        <v>600</v>
      </c>
      <c r="D110" s="122">
        <f>D111</f>
        <v>171</v>
      </c>
      <c r="E110" s="123"/>
    </row>
    <row r="111" spans="1:5" ht="12.75">
      <c r="A111" s="89" t="s">
        <v>43</v>
      </c>
      <c r="B111" s="10" t="s">
        <v>777</v>
      </c>
      <c r="C111" s="10">
        <v>610</v>
      </c>
      <c r="D111" s="122">
        <f>прил8!G846</f>
        <v>171</v>
      </c>
      <c r="E111" s="123"/>
    </row>
    <row r="112" spans="1:5" ht="38.25">
      <c r="A112" s="104" t="s">
        <v>126</v>
      </c>
      <c r="B112" s="55" t="s">
        <v>284</v>
      </c>
      <c r="C112" s="50"/>
      <c r="D112" s="122">
        <f>D113+D122</f>
        <v>9010</v>
      </c>
      <c r="E112" s="122"/>
    </row>
    <row r="113" spans="1:5" ht="38.25">
      <c r="A113" s="7" t="s">
        <v>511</v>
      </c>
      <c r="B113" s="55" t="s">
        <v>285</v>
      </c>
      <c r="C113" s="50"/>
      <c r="D113" s="122">
        <f>D114</f>
        <v>8210</v>
      </c>
      <c r="E113" s="122"/>
    </row>
    <row r="114" spans="1:5" ht="12.75">
      <c r="A114" s="7" t="s">
        <v>95</v>
      </c>
      <c r="B114" s="55" t="s">
        <v>286</v>
      </c>
      <c r="C114" s="50"/>
      <c r="D114" s="122">
        <f>D115+D117+D119</f>
        <v>8210</v>
      </c>
      <c r="E114" s="122"/>
    </row>
    <row r="115" spans="1:5" ht="38.25">
      <c r="A115" s="47" t="s">
        <v>50</v>
      </c>
      <c r="B115" s="55" t="s">
        <v>286</v>
      </c>
      <c r="C115" s="14" t="s">
        <v>49</v>
      </c>
      <c r="D115" s="122">
        <f>D116</f>
        <v>7488</v>
      </c>
      <c r="E115" s="122"/>
    </row>
    <row r="116" spans="1:5" ht="12.75">
      <c r="A116" s="22" t="s">
        <v>51</v>
      </c>
      <c r="B116" s="55" t="s">
        <v>286</v>
      </c>
      <c r="C116" s="14" t="s">
        <v>96</v>
      </c>
      <c r="D116" s="122">
        <f>прил8!G952</f>
        <v>7488</v>
      </c>
      <c r="E116" s="122"/>
    </row>
    <row r="117" spans="1:5" ht="25.5">
      <c r="A117" s="22" t="s">
        <v>727</v>
      </c>
      <c r="B117" s="55" t="s">
        <v>286</v>
      </c>
      <c r="C117" s="14" t="s">
        <v>52</v>
      </c>
      <c r="D117" s="122">
        <f>D118</f>
        <v>714</v>
      </c>
      <c r="E117" s="122"/>
    </row>
    <row r="118" spans="1:5" ht="25.5">
      <c r="A118" s="47" t="s">
        <v>55</v>
      </c>
      <c r="B118" s="55" t="s">
        <v>286</v>
      </c>
      <c r="C118" s="14" t="s">
        <v>98</v>
      </c>
      <c r="D118" s="122">
        <f>прил8!G954</f>
        <v>714</v>
      </c>
      <c r="E118" s="122"/>
    </row>
    <row r="119" spans="1:5" ht="12.75">
      <c r="A119" s="47" t="s">
        <v>56</v>
      </c>
      <c r="B119" s="55" t="s">
        <v>286</v>
      </c>
      <c r="C119" s="14" t="s">
        <v>53</v>
      </c>
      <c r="D119" s="122">
        <f>D121+D120</f>
        <v>8</v>
      </c>
      <c r="E119" s="122"/>
    </row>
    <row r="120" spans="1:5" ht="12.75">
      <c r="A120" s="47" t="s">
        <v>191</v>
      </c>
      <c r="B120" s="55" t="s">
        <v>286</v>
      </c>
      <c r="C120" s="14" t="s">
        <v>192</v>
      </c>
      <c r="D120" s="122">
        <f>прил8!G956</f>
        <v>5</v>
      </c>
      <c r="E120" s="122"/>
    </row>
    <row r="121" spans="1:5" ht="12.75">
      <c r="A121" s="47" t="s">
        <v>57</v>
      </c>
      <c r="B121" s="55" t="s">
        <v>286</v>
      </c>
      <c r="C121" s="14" t="s">
        <v>54</v>
      </c>
      <c r="D121" s="122">
        <f>прил8!G957</f>
        <v>3</v>
      </c>
      <c r="E121" s="122"/>
    </row>
    <row r="122" spans="1:5" ht="12.75">
      <c r="A122" s="106" t="s">
        <v>127</v>
      </c>
      <c r="B122" s="14" t="s">
        <v>551</v>
      </c>
      <c r="C122" s="14"/>
      <c r="D122" s="123">
        <f>D123</f>
        <v>800</v>
      </c>
      <c r="E122" s="123"/>
    </row>
    <row r="123" spans="1:5" ht="25.5">
      <c r="A123" s="89" t="s">
        <v>34</v>
      </c>
      <c r="B123" s="14" t="s">
        <v>551</v>
      </c>
      <c r="C123" s="14" t="s">
        <v>31</v>
      </c>
      <c r="D123" s="123">
        <f>D124</f>
        <v>800</v>
      </c>
      <c r="E123" s="123"/>
    </row>
    <row r="124" spans="1:5" ht="12.75">
      <c r="A124" s="89" t="s">
        <v>43</v>
      </c>
      <c r="B124" s="14" t="s">
        <v>551</v>
      </c>
      <c r="C124" s="14" t="s">
        <v>32</v>
      </c>
      <c r="D124" s="123">
        <f>прил8!G926</f>
        <v>800</v>
      </c>
      <c r="E124" s="123"/>
    </row>
    <row r="125" spans="1:5" ht="38.25">
      <c r="A125" s="104" t="s">
        <v>128</v>
      </c>
      <c r="B125" s="55" t="s">
        <v>287</v>
      </c>
      <c r="C125" s="50"/>
      <c r="D125" s="122">
        <f>D126</f>
        <v>23266</v>
      </c>
      <c r="E125" s="122"/>
    </row>
    <row r="126" spans="1:5" ht="51">
      <c r="A126" s="7" t="s">
        <v>290</v>
      </c>
      <c r="B126" s="14" t="s">
        <v>289</v>
      </c>
      <c r="C126" s="14"/>
      <c r="D126" s="123">
        <f>D127+D130+D136+D142+D139+D133</f>
        <v>23266</v>
      </c>
      <c r="E126" s="123"/>
    </row>
    <row r="127" spans="1:5" ht="12.75">
      <c r="A127" s="7" t="s">
        <v>129</v>
      </c>
      <c r="B127" s="14" t="s">
        <v>288</v>
      </c>
      <c r="C127" s="14"/>
      <c r="D127" s="123">
        <f>D128</f>
        <v>1358</v>
      </c>
      <c r="E127" s="123"/>
    </row>
    <row r="128" spans="1:5" ht="25.5">
      <c r="A128" s="89" t="s">
        <v>34</v>
      </c>
      <c r="B128" s="14" t="s">
        <v>288</v>
      </c>
      <c r="C128" s="14" t="s">
        <v>31</v>
      </c>
      <c r="D128" s="123">
        <f>D129</f>
        <v>1358</v>
      </c>
      <c r="E128" s="123"/>
    </row>
    <row r="129" spans="1:5" ht="12.75">
      <c r="A129" s="89" t="s">
        <v>43</v>
      </c>
      <c r="B129" s="14" t="s">
        <v>288</v>
      </c>
      <c r="C129" s="14" t="s">
        <v>32</v>
      </c>
      <c r="D129" s="123">
        <f>прил8!G931+прил8!G851</f>
        <v>1358</v>
      </c>
      <c r="E129" s="123"/>
    </row>
    <row r="130" spans="1:5" ht="25.5">
      <c r="A130" s="89" t="s">
        <v>609</v>
      </c>
      <c r="B130" s="14" t="s">
        <v>291</v>
      </c>
      <c r="C130" s="14"/>
      <c r="D130" s="123">
        <f>D131</f>
        <v>1850</v>
      </c>
      <c r="E130" s="123"/>
    </row>
    <row r="131" spans="1:5" ht="25.5">
      <c r="A131" s="89" t="s">
        <v>34</v>
      </c>
      <c r="B131" s="14" t="s">
        <v>291</v>
      </c>
      <c r="C131" s="14" t="s">
        <v>31</v>
      </c>
      <c r="D131" s="123">
        <f>D132</f>
        <v>1850</v>
      </c>
      <c r="E131" s="123"/>
    </row>
    <row r="132" spans="1:5" ht="12.75">
      <c r="A132" s="89" t="s">
        <v>43</v>
      </c>
      <c r="B132" s="14" t="s">
        <v>291</v>
      </c>
      <c r="C132" s="14" t="s">
        <v>32</v>
      </c>
      <c r="D132" s="123">
        <f>прил8!G934</f>
        <v>1850</v>
      </c>
      <c r="E132" s="123"/>
    </row>
    <row r="133" spans="1:5" ht="25.5">
      <c r="A133" s="89" t="s">
        <v>602</v>
      </c>
      <c r="B133" s="105" t="s">
        <v>717</v>
      </c>
      <c r="C133" s="14"/>
      <c r="D133" s="123">
        <f>D134</f>
        <v>200</v>
      </c>
      <c r="E133" s="123"/>
    </row>
    <row r="134" spans="1:5" ht="25.5">
      <c r="A134" s="89" t="s">
        <v>34</v>
      </c>
      <c r="B134" s="105" t="s">
        <v>717</v>
      </c>
      <c r="C134" s="14" t="s">
        <v>31</v>
      </c>
      <c r="D134" s="123">
        <f>D135</f>
        <v>200</v>
      </c>
      <c r="E134" s="123"/>
    </row>
    <row r="135" spans="1:5" ht="12.75">
      <c r="A135" s="89" t="s">
        <v>43</v>
      </c>
      <c r="B135" s="105" t="s">
        <v>717</v>
      </c>
      <c r="C135" s="14" t="s">
        <v>32</v>
      </c>
      <c r="D135" s="123">
        <f>прил8!G937</f>
        <v>200</v>
      </c>
      <c r="E135" s="123"/>
    </row>
    <row r="136" spans="1:5" ht="25.5">
      <c r="A136" s="89" t="s">
        <v>292</v>
      </c>
      <c r="B136" s="105" t="s">
        <v>293</v>
      </c>
      <c r="C136" s="14"/>
      <c r="D136" s="123">
        <f>D137</f>
        <v>13866</v>
      </c>
      <c r="E136" s="123"/>
    </row>
    <row r="137" spans="1:5" ht="25.5">
      <c r="A137" s="89" t="s">
        <v>34</v>
      </c>
      <c r="B137" s="105" t="s">
        <v>293</v>
      </c>
      <c r="C137" s="14" t="s">
        <v>31</v>
      </c>
      <c r="D137" s="123">
        <f>D138</f>
        <v>13866</v>
      </c>
      <c r="E137" s="123"/>
    </row>
    <row r="138" spans="1:5" ht="12.75">
      <c r="A138" s="89" t="s">
        <v>43</v>
      </c>
      <c r="B138" s="105" t="s">
        <v>293</v>
      </c>
      <c r="C138" s="14" t="s">
        <v>32</v>
      </c>
      <c r="D138" s="123">
        <f>прил8!G854</f>
        <v>13866</v>
      </c>
      <c r="E138" s="123"/>
    </row>
    <row r="139" spans="1:5" ht="25.5">
      <c r="A139" s="22" t="s">
        <v>600</v>
      </c>
      <c r="B139" s="105" t="s">
        <v>599</v>
      </c>
      <c r="C139" s="14"/>
      <c r="D139" s="123">
        <f>D140</f>
        <v>50</v>
      </c>
      <c r="E139" s="123"/>
    </row>
    <row r="140" spans="1:5" ht="25.5">
      <c r="A140" s="89" t="s">
        <v>34</v>
      </c>
      <c r="B140" s="105" t="s">
        <v>599</v>
      </c>
      <c r="C140" s="14" t="s">
        <v>31</v>
      </c>
      <c r="D140" s="123">
        <f>D141</f>
        <v>50</v>
      </c>
      <c r="E140" s="123"/>
    </row>
    <row r="141" spans="1:5" ht="12.75">
      <c r="A141" s="89" t="s">
        <v>43</v>
      </c>
      <c r="B141" s="105" t="s">
        <v>599</v>
      </c>
      <c r="C141" s="14" t="s">
        <v>32</v>
      </c>
      <c r="D141" s="123">
        <f>прил8!G940</f>
        <v>50</v>
      </c>
      <c r="E141" s="123"/>
    </row>
    <row r="142" spans="1:5" ht="25.5">
      <c r="A142" s="89" t="s">
        <v>294</v>
      </c>
      <c r="B142" s="54" t="s">
        <v>296</v>
      </c>
      <c r="C142" s="54"/>
      <c r="D142" s="123">
        <f>D143</f>
        <v>5942</v>
      </c>
      <c r="E142" s="123"/>
    </row>
    <row r="143" spans="1:5" ht="25.5">
      <c r="A143" s="89" t="s">
        <v>34</v>
      </c>
      <c r="B143" s="54" t="s">
        <v>296</v>
      </c>
      <c r="C143" s="54" t="s">
        <v>31</v>
      </c>
      <c r="D143" s="123">
        <f>D144</f>
        <v>5942</v>
      </c>
      <c r="E143" s="123"/>
    </row>
    <row r="144" spans="1:5" ht="12.75">
      <c r="A144" s="89" t="s">
        <v>43</v>
      </c>
      <c r="B144" s="54" t="s">
        <v>296</v>
      </c>
      <c r="C144" s="54" t="s">
        <v>32</v>
      </c>
      <c r="D144" s="123">
        <f>прил8!G857</f>
        <v>5942</v>
      </c>
      <c r="E144" s="123"/>
    </row>
    <row r="145" spans="1:5" ht="28.5" customHeight="1">
      <c r="A145" s="112" t="s">
        <v>85</v>
      </c>
      <c r="B145" s="184" t="s">
        <v>297</v>
      </c>
      <c r="C145" s="50"/>
      <c r="D145" s="131">
        <f>D146+D156</f>
        <v>4122</v>
      </c>
      <c r="E145" s="122"/>
    </row>
    <row r="146" spans="1:5" ht="25.5">
      <c r="A146" s="104" t="s">
        <v>548</v>
      </c>
      <c r="B146" s="12" t="s">
        <v>298</v>
      </c>
      <c r="C146" s="10"/>
      <c r="D146" s="122">
        <f>D147+D150+D153</f>
        <v>3982</v>
      </c>
      <c r="E146" s="122"/>
    </row>
    <row r="147" spans="1:5" ht="25.5">
      <c r="A147" s="104" t="s">
        <v>300</v>
      </c>
      <c r="B147" s="12" t="s">
        <v>299</v>
      </c>
      <c r="C147" s="10"/>
      <c r="D147" s="122">
        <f>D148</f>
        <v>3820</v>
      </c>
      <c r="E147" s="122"/>
    </row>
    <row r="148" spans="1:5" ht="25.5">
      <c r="A148" s="89" t="s">
        <v>34</v>
      </c>
      <c r="B148" s="12" t="s">
        <v>299</v>
      </c>
      <c r="C148" s="10">
        <v>600</v>
      </c>
      <c r="D148" s="122">
        <f>D149</f>
        <v>3820</v>
      </c>
      <c r="E148" s="122"/>
    </row>
    <row r="149" spans="1:5" ht="12.75">
      <c r="A149" s="89" t="s">
        <v>43</v>
      </c>
      <c r="B149" s="12" t="s">
        <v>299</v>
      </c>
      <c r="C149" s="10">
        <v>610</v>
      </c>
      <c r="D149" s="122">
        <f>прил8!G868</f>
        <v>3820</v>
      </c>
      <c r="E149" s="122"/>
    </row>
    <row r="150" spans="1:5" ht="63.75">
      <c r="A150" s="89" t="s">
        <v>782</v>
      </c>
      <c r="B150" s="12" t="s">
        <v>784</v>
      </c>
      <c r="C150" s="10"/>
      <c r="D150" s="122">
        <f>D151</f>
        <v>151</v>
      </c>
      <c r="E150" s="122"/>
    </row>
    <row r="151" spans="1:5" ht="25.5">
      <c r="A151" s="89" t="s">
        <v>34</v>
      </c>
      <c r="B151" s="12" t="s">
        <v>784</v>
      </c>
      <c r="C151" s="10">
        <v>600</v>
      </c>
      <c r="D151" s="122">
        <f>D152</f>
        <v>151</v>
      </c>
      <c r="E151" s="122"/>
    </row>
    <row r="152" spans="1:5" ht="12.75">
      <c r="A152" s="89" t="s">
        <v>43</v>
      </c>
      <c r="B152" s="12" t="s">
        <v>784</v>
      </c>
      <c r="C152" s="10">
        <v>610</v>
      </c>
      <c r="D152" s="122">
        <f>прил8!G871</f>
        <v>151</v>
      </c>
      <c r="E152" s="122"/>
    </row>
    <row r="153" spans="1:5" ht="38.25">
      <c r="A153" s="89" t="s">
        <v>783</v>
      </c>
      <c r="B153" s="12" t="s">
        <v>785</v>
      </c>
      <c r="C153" s="10"/>
      <c r="D153" s="122">
        <f>D154</f>
        <v>11</v>
      </c>
      <c r="E153" s="122"/>
    </row>
    <row r="154" spans="1:5" ht="25.5">
      <c r="A154" s="89" t="s">
        <v>34</v>
      </c>
      <c r="B154" s="12" t="s">
        <v>785</v>
      </c>
      <c r="C154" s="10">
        <v>600</v>
      </c>
      <c r="D154" s="122">
        <f>D155</f>
        <v>11</v>
      </c>
      <c r="E154" s="122"/>
    </row>
    <row r="155" spans="1:5" ht="12.75">
      <c r="A155" s="89" t="s">
        <v>43</v>
      </c>
      <c r="B155" s="12" t="s">
        <v>785</v>
      </c>
      <c r="C155" s="10">
        <v>610</v>
      </c>
      <c r="D155" s="122">
        <f>прил8!G874</f>
        <v>11</v>
      </c>
      <c r="E155" s="122"/>
    </row>
    <row r="156" spans="1:5" ht="63.75">
      <c r="A156" s="77" t="s">
        <v>557</v>
      </c>
      <c r="B156" s="55" t="s">
        <v>576</v>
      </c>
      <c r="C156" s="10"/>
      <c r="D156" s="122">
        <f>D158</f>
        <v>140</v>
      </c>
      <c r="E156" s="122"/>
    </row>
    <row r="157" spans="1:5" ht="12.75">
      <c r="A157" s="77" t="s">
        <v>577</v>
      </c>
      <c r="B157" s="55" t="s">
        <v>573</v>
      </c>
      <c r="C157" s="10"/>
      <c r="D157" s="122">
        <f>D158</f>
        <v>140</v>
      </c>
      <c r="E157" s="122"/>
    </row>
    <row r="158" spans="1:5" ht="25.5">
      <c r="A158" s="89" t="s">
        <v>34</v>
      </c>
      <c r="B158" s="55" t="s">
        <v>573</v>
      </c>
      <c r="C158" s="10">
        <v>600</v>
      </c>
      <c r="D158" s="122">
        <f>D159</f>
        <v>140</v>
      </c>
      <c r="E158" s="122"/>
    </row>
    <row r="159" spans="1:5" ht="12.75">
      <c r="A159" s="89" t="s">
        <v>43</v>
      </c>
      <c r="B159" s="55" t="s">
        <v>573</v>
      </c>
      <c r="C159" s="10">
        <v>610</v>
      </c>
      <c r="D159" s="122">
        <f>прил8!G878</f>
        <v>140</v>
      </c>
      <c r="E159" s="122"/>
    </row>
    <row r="160" spans="1:5" ht="38.25">
      <c r="A160" s="112" t="s">
        <v>86</v>
      </c>
      <c r="B160" s="184" t="s">
        <v>301</v>
      </c>
      <c r="C160" s="10"/>
      <c r="D160" s="131">
        <f>D161+D174+D196</f>
        <v>129456.1</v>
      </c>
      <c r="E160" s="122"/>
    </row>
    <row r="161" spans="1:5" ht="25.5">
      <c r="A161" s="104" t="s">
        <v>199</v>
      </c>
      <c r="B161" s="12" t="s">
        <v>308</v>
      </c>
      <c r="C161" s="10"/>
      <c r="D161" s="122">
        <f>D162+D165</f>
        <v>9222</v>
      </c>
      <c r="E161" s="122"/>
    </row>
    <row r="162" spans="1:5" ht="12.75">
      <c r="A162" s="104" t="s">
        <v>304</v>
      </c>
      <c r="B162" s="12" t="s">
        <v>303</v>
      </c>
      <c r="C162" s="10"/>
      <c r="D162" s="122">
        <f>D163</f>
        <v>700</v>
      </c>
      <c r="E162" s="122"/>
    </row>
    <row r="163" spans="1:5" ht="25.5">
      <c r="A163" s="22" t="s">
        <v>727</v>
      </c>
      <c r="B163" s="12" t="s">
        <v>303</v>
      </c>
      <c r="C163" s="10">
        <v>200</v>
      </c>
      <c r="D163" s="122">
        <f>D164</f>
        <v>700</v>
      </c>
      <c r="E163" s="122"/>
    </row>
    <row r="164" spans="1:5" ht="25.5">
      <c r="A164" s="64" t="s">
        <v>55</v>
      </c>
      <c r="B164" s="12" t="s">
        <v>303</v>
      </c>
      <c r="C164" s="10">
        <v>240</v>
      </c>
      <c r="D164" s="122">
        <f>прил8!G970</f>
        <v>700</v>
      </c>
      <c r="E164" s="122"/>
    </row>
    <row r="165" spans="1:5" ht="25.5">
      <c r="A165" s="104" t="s">
        <v>302</v>
      </c>
      <c r="B165" s="14" t="s">
        <v>306</v>
      </c>
      <c r="C165" s="14"/>
      <c r="D165" s="123">
        <f>D172+D166+D168+D170</f>
        <v>8522</v>
      </c>
      <c r="E165" s="123"/>
    </row>
    <row r="166" spans="1:5" ht="38.25" customHeight="1">
      <c r="A166" s="47" t="s">
        <v>50</v>
      </c>
      <c r="B166" s="14" t="s">
        <v>306</v>
      </c>
      <c r="C166" s="14" t="s">
        <v>49</v>
      </c>
      <c r="D166" s="123">
        <f>D167</f>
        <v>1234</v>
      </c>
      <c r="E166" s="123"/>
    </row>
    <row r="167" spans="1:5" ht="12.75">
      <c r="A167" s="47" t="s">
        <v>33</v>
      </c>
      <c r="B167" s="14" t="s">
        <v>306</v>
      </c>
      <c r="C167" s="14" t="s">
        <v>113</v>
      </c>
      <c r="D167" s="123">
        <f>прил8!G973</f>
        <v>1234</v>
      </c>
      <c r="E167" s="123"/>
    </row>
    <row r="168" spans="1:5" ht="25.5">
      <c r="A168" s="22" t="s">
        <v>727</v>
      </c>
      <c r="B168" s="14" t="s">
        <v>306</v>
      </c>
      <c r="C168" s="14" t="s">
        <v>52</v>
      </c>
      <c r="D168" s="123">
        <f>D169</f>
        <v>640</v>
      </c>
      <c r="E168" s="123"/>
    </row>
    <row r="169" spans="1:5" ht="25.5">
      <c r="A169" s="47" t="s">
        <v>55</v>
      </c>
      <c r="B169" s="14" t="s">
        <v>306</v>
      </c>
      <c r="C169" s="14" t="s">
        <v>98</v>
      </c>
      <c r="D169" s="123">
        <f>прил8!G975</f>
        <v>640</v>
      </c>
      <c r="E169" s="123"/>
    </row>
    <row r="170" spans="1:5" ht="25.5">
      <c r="A170" s="89" t="s">
        <v>34</v>
      </c>
      <c r="B170" s="14" t="s">
        <v>306</v>
      </c>
      <c r="C170" s="14" t="s">
        <v>31</v>
      </c>
      <c r="D170" s="123">
        <f>D171</f>
        <v>6645</v>
      </c>
      <c r="E170" s="123"/>
    </row>
    <row r="171" spans="1:5" ht="12.75">
      <c r="A171" s="89" t="s">
        <v>43</v>
      </c>
      <c r="B171" s="14" t="s">
        <v>306</v>
      </c>
      <c r="C171" s="14" t="s">
        <v>32</v>
      </c>
      <c r="D171" s="123">
        <f>прил8!G983</f>
        <v>6645</v>
      </c>
      <c r="E171" s="123"/>
    </row>
    <row r="172" spans="1:5" ht="12.75">
      <c r="A172" s="89" t="s">
        <v>56</v>
      </c>
      <c r="B172" s="14" t="s">
        <v>306</v>
      </c>
      <c r="C172" s="14" t="s">
        <v>53</v>
      </c>
      <c r="D172" s="93">
        <f>D173</f>
        <v>3</v>
      </c>
      <c r="E172" s="93"/>
    </row>
    <row r="173" spans="1:5" ht="12.75">
      <c r="A173" s="89" t="s">
        <v>57</v>
      </c>
      <c r="B173" s="14" t="s">
        <v>306</v>
      </c>
      <c r="C173" s="14" t="s">
        <v>54</v>
      </c>
      <c r="D173" s="93">
        <f>прил8!G977</f>
        <v>3</v>
      </c>
      <c r="E173" s="93"/>
    </row>
    <row r="174" spans="1:5" ht="25.5">
      <c r="A174" s="155" t="s">
        <v>591</v>
      </c>
      <c r="B174" s="107" t="s">
        <v>590</v>
      </c>
      <c r="C174" s="21"/>
      <c r="D174" s="130">
        <f>D175+D178+D181+D184+D187+D190+D193</f>
        <v>120134.1</v>
      </c>
      <c r="E174" s="93"/>
    </row>
    <row r="175" spans="1:5" ht="25.5">
      <c r="A175" s="89" t="s">
        <v>609</v>
      </c>
      <c r="B175" s="14" t="s">
        <v>720</v>
      </c>
      <c r="C175" s="14"/>
      <c r="D175" s="123">
        <f>D176</f>
        <v>820</v>
      </c>
      <c r="E175" s="93"/>
    </row>
    <row r="176" spans="1:5" ht="25.5">
      <c r="A176" s="89" t="s">
        <v>34</v>
      </c>
      <c r="B176" s="14" t="s">
        <v>720</v>
      </c>
      <c r="C176" s="14" t="s">
        <v>31</v>
      </c>
      <c r="D176" s="123">
        <f>D177</f>
        <v>820</v>
      </c>
      <c r="E176" s="93"/>
    </row>
    <row r="177" spans="1:5" ht="12.75">
      <c r="A177" s="89" t="s">
        <v>43</v>
      </c>
      <c r="B177" s="14" t="s">
        <v>720</v>
      </c>
      <c r="C177" s="14" t="s">
        <v>32</v>
      </c>
      <c r="D177" s="123">
        <f>прил8!G987</f>
        <v>820</v>
      </c>
      <c r="E177" s="93"/>
    </row>
    <row r="178" spans="1:5" ht="38.25">
      <c r="A178" s="89" t="s">
        <v>649</v>
      </c>
      <c r="B178" s="14" t="s">
        <v>651</v>
      </c>
      <c r="C178" s="14"/>
      <c r="D178" s="123">
        <f>D179</f>
        <v>10224</v>
      </c>
      <c r="E178" s="93"/>
    </row>
    <row r="179" spans="1:5" ht="25.5">
      <c r="A179" s="22" t="s">
        <v>727</v>
      </c>
      <c r="B179" s="14" t="s">
        <v>651</v>
      </c>
      <c r="C179" s="14" t="s">
        <v>52</v>
      </c>
      <c r="D179" s="123">
        <f>D180</f>
        <v>10224</v>
      </c>
      <c r="E179" s="93"/>
    </row>
    <row r="180" spans="1:5" ht="25.5">
      <c r="A180" s="47" t="s">
        <v>55</v>
      </c>
      <c r="B180" s="14" t="s">
        <v>651</v>
      </c>
      <c r="C180" s="14" t="s">
        <v>98</v>
      </c>
      <c r="D180" s="123">
        <f>прил8!G540</f>
        <v>10224</v>
      </c>
      <c r="E180" s="93"/>
    </row>
    <row r="181" spans="1:5" ht="25.5">
      <c r="A181" s="89" t="s">
        <v>652</v>
      </c>
      <c r="B181" s="14" t="s">
        <v>653</v>
      </c>
      <c r="C181" s="14"/>
      <c r="D181" s="123">
        <f>D182</f>
        <v>7056</v>
      </c>
      <c r="E181" s="93"/>
    </row>
    <row r="182" spans="1:5" ht="25.5">
      <c r="A182" s="22" t="s">
        <v>727</v>
      </c>
      <c r="B182" s="14" t="s">
        <v>653</v>
      </c>
      <c r="C182" s="14" t="s">
        <v>52</v>
      </c>
      <c r="D182" s="123">
        <f>D183</f>
        <v>7056</v>
      </c>
      <c r="E182" s="93"/>
    </row>
    <row r="183" spans="1:5" ht="25.5">
      <c r="A183" s="47" t="s">
        <v>55</v>
      </c>
      <c r="B183" s="14" t="s">
        <v>653</v>
      </c>
      <c r="C183" s="14" t="s">
        <v>98</v>
      </c>
      <c r="D183" s="123">
        <f>прил8!G543</f>
        <v>7056</v>
      </c>
      <c r="E183" s="93"/>
    </row>
    <row r="184" spans="1:5" ht="25.5">
      <c r="A184" s="155" t="s">
        <v>697</v>
      </c>
      <c r="B184" s="107" t="s">
        <v>698</v>
      </c>
      <c r="C184" s="21"/>
      <c r="D184" s="130">
        <f>D185</f>
        <v>100077.1</v>
      </c>
      <c r="E184" s="93"/>
    </row>
    <row r="185" spans="1:5" ht="25.5">
      <c r="A185" s="155" t="s">
        <v>623</v>
      </c>
      <c r="B185" s="107" t="s">
        <v>698</v>
      </c>
      <c r="C185" s="21" t="s">
        <v>27</v>
      </c>
      <c r="D185" s="130">
        <f>D186</f>
        <v>100077.1</v>
      </c>
      <c r="E185" s="93"/>
    </row>
    <row r="186" spans="1:5" ht="12.75">
      <c r="A186" s="155" t="s">
        <v>30</v>
      </c>
      <c r="B186" s="107" t="s">
        <v>698</v>
      </c>
      <c r="C186" s="21" t="s">
        <v>28</v>
      </c>
      <c r="D186" s="130">
        <f>прил8!G531</f>
        <v>100077.1</v>
      </c>
      <c r="E186" s="93"/>
    </row>
    <row r="187" spans="1:5" ht="38.25">
      <c r="A187" s="89" t="s">
        <v>654</v>
      </c>
      <c r="B187" s="14" t="s">
        <v>655</v>
      </c>
      <c r="C187" s="14"/>
      <c r="D187" s="123">
        <f>D188</f>
        <v>1136</v>
      </c>
      <c r="E187" s="93"/>
    </row>
    <row r="188" spans="1:5" ht="25.5">
      <c r="A188" s="22" t="s">
        <v>727</v>
      </c>
      <c r="B188" s="14" t="s">
        <v>655</v>
      </c>
      <c r="C188" s="14" t="s">
        <v>52</v>
      </c>
      <c r="D188" s="123">
        <f>D189</f>
        <v>1136</v>
      </c>
      <c r="E188" s="93"/>
    </row>
    <row r="189" spans="1:5" ht="25.5">
      <c r="A189" s="47" t="s">
        <v>55</v>
      </c>
      <c r="B189" s="14" t="s">
        <v>655</v>
      </c>
      <c r="C189" s="14" t="s">
        <v>98</v>
      </c>
      <c r="D189" s="123">
        <f>прил8!G546</f>
        <v>1136</v>
      </c>
      <c r="E189" s="93"/>
    </row>
    <row r="190" spans="1:5" ht="25.5">
      <c r="A190" s="89" t="s">
        <v>656</v>
      </c>
      <c r="B190" s="14" t="s">
        <v>657</v>
      </c>
      <c r="C190" s="14"/>
      <c r="D190" s="123">
        <f>D191</f>
        <v>784</v>
      </c>
      <c r="E190" s="93"/>
    </row>
    <row r="191" spans="1:5" ht="25.5">
      <c r="A191" s="22" t="s">
        <v>727</v>
      </c>
      <c r="B191" s="14" t="s">
        <v>657</v>
      </c>
      <c r="C191" s="14" t="s">
        <v>52</v>
      </c>
      <c r="D191" s="123">
        <f>D192</f>
        <v>784</v>
      </c>
      <c r="E191" s="93"/>
    </row>
    <row r="192" spans="1:5" ht="25.5">
      <c r="A192" s="47" t="s">
        <v>55</v>
      </c>
      <c r="B192" s="14" t="s">
        <v>657</v>
      </c>
      <c r="C192" s="14" t="s">
        <v>98</v>
      </c>
      <c r="D192" s="123">
        <f>прил8!G549</f>
        <v>784</v>
      </c>
      <c r="E192" s="93"/>
    </row>
    <row r="193" spans="1:5" ht="12.75">
      <c r="A193" s="155" t="s">
        <v>592</v>
      </c>
      <c r="B193" s="107" t="s">
        <v>604</v>
      </c>
      <c r="C193" s="21"/>
      <c r="D193" s="130">
        <f>D194</f>
        <v>37</v>
      </c>
      <c r="E193" s="93"/>
    </row>
    <row r="194" spans="1:5" ht="25.5">
      <c r="A194" s="155" t="s">
        <v>623</v>
      </c>
      <c r="B194" s="107" t="s">
        <v>604</v>
      </c>
      <c r="C194" s="21" t="s">
        <v>27</v>
      </c>
      <c r="D194" s="130">
        <f>D195</f>
        <v>37</v>
      </c>
      <c r="E194" s="93"/>
    </row>
    <row r="195" spans="1:5" ht="12.75">
      <c r="A195" s="155" t="s">
        <v>30</v>
      </c>
      <c r="B195" s="107" t="s">
        <v>604</v>
      </c>
      <c r="C195" s="21" t="s">
        <v>28</v>
      </c>
      <c r="D195" s="130">
        <f>прил8!G534</f>
        <v>37</v>
      </c>
      <c r="E195" s="93"/>
    </row>
    <row r="196" spans="1:5" ht="38.25">
      <c r="A196" s="104" t="s">
        <v>200</v>
      </c>
      <c r="B196" s="12" t="s">
        <v>305</v>
      </c>
      <c r="C196" s="10"/>
      <c r="D196" s="122">
        <f>D197</f>
        <v>100</v>
      </c>
      <c r="E196" s="122"/>
    </row>
    <row r="197" spans="1:5" ht="12.75">
      <c r="A197" s="104" t="s">
        <v>304</v>
      </c>
      <c r="B197" s="12" t="s">
        <v>307</v>
      </c>
      <c r="C197" s="10"/>
      <c r="D197" s="122">
        <f>D198</f>
        <v>100</v>
      </c>
      <c r="E197" s="122"/>
    </row>
    <row r="198" spans="1:5" ht="25.5">
      <c r="A198" s="22" t="s">
        <v>727</v>
      </c>
      <c r="B198" s="12" t="s">
        <v>307</v>
      </c>
      <c r="C198" s="10">
        <v>200</v>
      </c>
      <c r="D198" s="122">
        <f>D199</f>
        <v>100</v>
      </c>
      <c r="E198" s="122"/>
    </row>
    <row r="199" spans="1:5" ht="25.5">
      <c r="A199" s="64" t="s">
        <v>55</v>
      </c>
      <c r="B199" s="12" t="s">
        <v>307</v>
      </c>
      <c r="C199" s="10">
        <v>240</v>
      </c>
      <c r="D199" s="122">
        <f>прил8!G991</f>
        <v>100</v>
      </c>
      <c r="E199" s="122"/>
    </row>
    <row r="200" spans="1:5" ht="38.25">
      <c r="A200" s="112" t="s">
        <v>162</v>
      </c>
      <c r="B200" s="91" t="s">
        <v>310</v>
      </c>
      <c r="C200" s="10"/>
      <c r="D200" s="131">
        <f>D201+D210+D217+D259+D268+D292+D324</f>
        <v>165348</v>
      </c>
      <c r="E200" s="131">
        <f>E201+E210+E217+E259+E268+E292+E324</f>
        <v>51307</v>
      </c>
    </row>
    <row r="201" spans="1:5" ht="12.75">
      <c r="A201" s="7" t="s">
        <v>163</v>
      </c>
      <c r="B201" s="99" t="s">
        <v>311</v>
      </c>
      <c r="C201" s="29"/>
      <c r="D201" s="124">
        <f>D202+D206</f>
        <v>1000</v>
      </c>
      <c r="E201" s="124">
        <f aca="true" t="shared" si="0" ref="D201:E204">E202</f>
        <v>0</v>
      </c>
    </row>
    <row r="202" spans="1:5" ht="25.5">
      <c r="A202" s="7" t="s">
        <v>238</v>
      </c>
      <c r="B202" s="99" t="s">
        <v>309</v>
      </c>
      <c r="C202" s="29"/>
      <c r="D202" s="124">
        <f t="shared" si="0"/>
        <v>500</v>
      </c>
      <c r="E202" s="124"/>
    </row>
    <row r="203" spans="1:5" ht="12.75">
      <c r="A203" s="9" t="s">
        <v>64</v>
      </c>
      <c r="B203" s="29" t="s">
        <v>312</v>
      </c>
      <c r="C203" s="30"/>
      <c r="D203" s="125">
        <f t="shared" si="0"/>
        <v>500</v>
      </c>
      <c r="E203" s="125"/>
    </row>
    <row r="204" spans="1:5" ht="12.75">
      <c r="A204" s="9" t="s">
        <v>157</v>
      </c>
      <c r="B204" s="29" t="s">
        <v>312</v>
      </c>
      <c r="C204" s="30" t="s">
        <v>156</v>
      </c>
      <c r="D204" s="126">
        <f t="shared" si="0"/>
        <v>500</v>
      </c>
      <c r="E204" s="126"/>
    </row>
    <row r="205" spans="1:5" ht="12.75">
      <c r="A205" s="9" t="s">
        <v>64</v>
      </c>
      <c r="B205" s="29" t="s">
        <v>312</v>
      </c>
      <c r="C205" s="30" t="s">
        <v>18</v>
      </c>
      <c r="D205" s="126">
        <f>прил8!G557</f>
        <v>500</v>
      </c>
      <c r="E205" s="126"/>
    </row>
    <row r="206" spans="1:5" ht="25.5">
      <c r="A206" s="7" t="s">
        <v>608</v>
      </c>
      <c r="B206" s="16" t="s">
        <v>607</v>
      </c>
      <c r="C206" s="14"/>
      <c r="D206" s="93">
        <f>D207</f>
        <v>500</v>
      </c>
      <c r="E206" s="126"/>
    </row>
    <row r="207" spans="1:5" ht="25.5">
      <c r="A207" s="47" t="s">
        <v>26</v>
      </c>
      <c r="B207" s="16" t="s">
        <v>606</v>
      </c>
      <c r="C207" s="14"/>
      <c r="D207" s="93">
        <f>D208</f>
        <v>500</v>
      </c>
      <c r="E207" s="126"/>
    </row>
    <row r="208" spans="1:5" ht="12.75">
      <c r="A208" s="47" t="s">
        <v>56</v>
      </c>
      <c r="B208" s="16" t="s">
        <v>606</v>
      </c>
      <c r="C208" s="19" t="s">
        <v>53</v>
      </c>
      <c r="D208" s="93">
        <f>D209</f>
        <v>500</v>
      </c>
      <c r="E208" s="126"/>
    </row>
    <row r="209" spans="1:5" ht="12.75">
      <c r="A209" s="47" t="s">
        <v>103</v>
      </c>
      <c r="B209" s="16" t="s">
        <v>606</v>
      </c>
      <c r="C209" s="14" t="s">
        <v>104</v>
      </c>
      <c r="D209" s="93">
        <f>прил8!G111</f>
        <v>500</v>
      </c>
      <c r="E209" s="126"/>
    </row>
    <row r="210" spans="1:5" ht="12.75">
      <c r="A210" s="44" t="s">
        <v>164</v>
      </c>
      <c r="B210" s="12" t="s">
        <v>313</v>
      </c>
      <c r="C210" s="10"/>
      <c r="D210" s="122">
        <f>D211</f>
        <v>3788</v>
      </c>
      <c r="E210" s="122">
        <f>E211</f>
        <v>3788</v>
      </c>
    </row>
    <row r="211" spans="1:5" ht="38.25">
      <c r="A211" s="44" t="s">
        <v>239</v>
      </c>
      <c r="B211" s="16" t="s">
        <v>314</v>
      </c>
      <c r="C211" s="10"/>
      <c r="D211" s="122">
        <f>D212</f>
        <v>3788</v>
      </c>
      <c r="E211" s="122">
        <f>E212</f>
        <v>3788</v>
      </c>
    </row>
    <row r="212" spans="1:5" ht="51">
      <c r="A212" s="76" t="s">
        <v>315</v>
      </c>
      <c r="B212" s="16" t="s">
        <v>316</v>
      </c>
      <c r="C212" s="14"/>
      <c r="D212" s="93">
        <f>D213+D215</f>
        <v>3788</v>
      </c>
      <c r="E212" s="93">
        <f>E213+E215</f>
        <v>3788</v>
      </c>
    </row>
    <row r="213" spans="1:5" ht="37.5" customHeight="1">
      <c r="A213" s="22" t="s">
        <v>50</v>
      </c>
      <c r="B213" s="16" t="s">
        <v>316</v>
      </c>
      <c r="C213" s="14" t="s">
        <v>49</v>
      </c>
      <c r="D213" s="93">
        <f>D214</f>
        <v>2604.6</v>
      </c>
      <c r="E213" s="93">
        <f>E214</f>
        <v>2604.6</v>
      </c>
    </row>
    <row r="214" spans="1:5" ht="12.75">
      <c r="A214" s="22" t="s">
        <v>51</v>
      </c>
      <c r="B214" s="16" t="s">
        <v>316</v>
      </c>
      <c r="C214" s="14" t="s">
        <v>96</v>
      </c>
      <c r="D214" s="93">
        <f>прил8!G18</f>
        <v>2604.6</v>
      </c>
      <c r="E214" s="93">
        <f>прил8!H18</f>
        <v>2604.6</v>
      </c>
    </row>
    <row r="215" spans="1:5" ht="25.5">
      <c r="A215" s="22" t="s">
        <v>727</v>
      </c>
      <c r="B215" s="16" t="s">
        <v>316</v>
      </c>
      <c r="C215" s="14" t="s">
        <v>52</v>
      </c>
      <c r="D215" s="93">
        <f>D216</f>
        <v>1183.4</v>
      </c>
      <c r="E215" s="93">
        <f>E216</f>
        <v>1183.4</v>
      </c>
    </row>
    <row r="216" spans="1:5" ht="25.5">
      <c r="A216" s="22" t="s">
        <v>55</v>
      </c>
      <c r="B216" s="16" t="s">
        <v>316</v>
      </c>
      <c r="C216" s="14" t="s">
        <v>98</v>
      </c>
      <c r="D216" s="93">
        <f>прил8!G20</f>
        <v>1183.4</v>
      </c>
      <c r="E216" s="93">
        <f>прил8!H20</f>
        <v>1183.4</v>
      </c>
    </row>
    <row r="217" spans="1:5" ht="28.5" customHeight="1">
      <c r="A217" s="153" t="s">
        <v>165</v>
      </c>
      <c r="B217" s="14" t="s">
        <v>317</v>
      </c>
      <c r="C217" s="14"/>
      <c r="D217" s="93">
        <f>D218+D236+D240</f>
        <v>9990</v>
      </c>
      <c r="E217" s="93"/>
    </row>
    <row r="218" spans="1:5" ht="12.75">
      <c r="A218" s="154" t="s">
        <v>240</v>
      </c>
      <c r="B218" s="117" t="s">
        <v>318</v>
      </c>
      <c r="C218" s="14"/>
      <c r="D218" s="123">
        <f>D219+D226+D231</f>
        <v>9088</v>
      </c>
      <c r="E218" s="123"/>
    </row>
    <row r="219" spans="1:5" ht="25.5">
      <c r="A219" s="64" t="s">
        <v>300</v>
      </c>
      <c r="B219" s="117" t="s">
        <v>319</v>
      </c>
      <c r="C219" s="14"/>
      <c r="D219" s="123">
        <f>D220+D222+D224</f>
        <v>7859</v>
      </c>
      <c r="E219" s="123"/>
    </row>
    <row r="220" spans="1:5" ht="38.25" customHeight="1">
      <c r="A220" s="64" t="s">
        <v>50</v>
      </c>
      <c r="B220" s="117" t="s">
        <v>319</v>
      </c>
      <c r="C220" s="14" t="s">
        <v>49</v>
      </c>
      <c r="D220" s="123">
        <f>D221</f>
        <v>5802</v>
      </c>
      <c r="E220" s="123"/>
    </row>
    <row r="221" spans="1:5" ht="12.75">
      <c r="A221" s="64" t="s">
        <v>33</v>
      </c>
      <c r="B221" s="117" t="s">
        <v>319</v>
      </c>
      <c r="C221" s="14" t="s">
        <v>113</v>
      </c>
      <c r="D221" s="123">
        <f>прил8!G124</f>
        <v>5802</v>
      </c>
      <c r="E221" s="123"/>
    </row>
    <row r="222" spans="1:5" ht="25.5">
      <c r="A222" s="22" t="s">
        <v>727</v>
      </c>
      <c r="B222" s="117" t="s">
        <v>319</v>
      </c>
      <c r="C222" s="14" t="s">
        <v>52</v>
      </c>
      <c r="D222" s="123">
        <f>D223</f>
        <v>2022</v>
      </c>
      <c r="E222" s="123"/>
    </row>
    <row r="223" spans="1:5" ht="25.5">
      <c r="A223" s="64" t="s">
        <v>55</v>
      </c>
      <c r="B223" s="117" t="s">
        <v>319</v>
      </c>
      <c r="C223" s="14" t="s">
        <v>98</v>
      </c>
      <c r="D223" s="123">
        <f>прил8!G126</f>
        <v>2022</v>
      </c>
      <c r="E223" s="123"/>
    </row>
    <row r="224" spans="1:5" ht="12.75">
      <c r="A224" s="64" t="s">
        <v>56</v>
      </c>
      <c r="B224" s="117" t="s">
        <v>319</v>
      </c>
      <c r="C224" s="14" t="s">
        <v>53</v>
      </c>
      <c r="D224" s="123">
        <f>D225</f>
        <v>35</v>
      </c>
      <c r="E224" s="123"/>
    </row>
    <row r="225" spans="1:5" ht="12.75">
      <c r="A225" s="64" t="s">
        <v>57</v>
      </c>
      <c r="B225" s="117" t="s">
        <v>319</v>
      </c>
      <c r="C225" s="14" t="s">
        <v>54</v>
      </c>
      <c r="D225" s="123">
        <f>прил8!G128</f>
        <v>35</v>
      </c>
      <c r="E225" s="123"/>
    </row>
    <row r="226" spans="1:5" ht="38.25">
      <c r="A226" s="64" t="s">
        <v>735</v>
      </c>
      <c r="B226" s="117" t="s">
        <v>736</v>
      </c>
      <c r="C226" s="14"/>
      <c r="D226" s="123">
        <f>D227+D229</f>
        <v>615</v>
      </c>
      <c r="E226" s="123"/>
    </row>
    <row r="227" spans="1:5" ht="38.25">
      <c r="A227" s="64" t="s">
        <v>50</v>
      </c>
      <c r="B227" s="117" t="s">
        <v>736</v>
      </c>
      <c r="C227" s="14" t="s">
        <v>49</v>
      </c>
      <c r="D227" s="123">
        <f>D228</f>
        <v>447</v>
      </c>
      <c r="E227" s="123"/>
    </row>
    <row r="228" spans="1:5" ht="12.75">
      <c r="A228" s="64" t="s">
        <v>33</v>
      </c>
      <c r="B228" s="117" t="s">
        <v>736</v>
      </c>
      <c r="C228" s="14" t="s">
        <v>113</v>
      </c>
      <c r="D228" s="123">
        <f>прил8!G131</f>
        <v>447</v>
      </c>
      <c r="E228" s="123"/>
    </row>
    <row r="229" spans="1:5" ht="25.5">
      <c r="A229" s="22" t="s">
        <v>727</v>
      </c>
      <c r="B229" s="117" t="s">
        <v>736</v>
      </c>
      <c r="C229" s="14" t="s">
        <v>52</v>
      </c>
      <c r="D229" s="123">
        <f>D230</f>
        <v>168</v>
      </c>
      <c r="E229" s="123"/>
    </row>
    <row r="230" spans="1:5" ht="25.5">
      <c r="A230" s="64" t="s">
        <v>55</v>
      </c>
      <c r="B230" s="117" t="s">
        <v>736</v>
      </c>
      <c r="C230" s="14" t="s">
        <v>98</v>
      </c>
      <c r="D230" s="123">
        <f>прил8!G133</f>
        <v>168</v>
      </c>
      <c r="E230" s="123"/>
    </row>
    <row r="231" spans="1:5" ht="25.5">
      <c r="A231" s="64" t="s">
        <v>741</v>
      </c>
      <c r="B231" s="193" t="s">
        <v>740</v>
      </c>
      <c r="C231" s="14"/>
      <c r="D231" s="123">
        <f>D232+D234</f>
        <v>614</v>
      </c>
      <c r="E231" s="123"/>
    </row>
    <row r="232" spans="1:5" ht="38.25">
      <c r="A232" s="64" t="s">
        <v>50</v>
      </c>
      <c r="B232" s="193" t="s">
        <v>740</v>
      </c>
      <c r="C232" s="14" t="s">
        <v>49</v>
      </c>
      <c r="D232" s="123">
        <f>D233</f>
        <v>447</v>
      </c>
      <c r="E232" s="123"/>
    </row>
    <row r="233" spans="1:5" ht="12.75">
      <c r="A233" s="64" t="s">
        <v>33</v>
      </c>
      <c r="B233" s="193" t="s">
        <v>740</v>
      </c>
      <c r="C233" s="14" t="s">
        <v>113</v>
      </c>
      <c r="D233" s="123">
        <f>прил8!G136</f>
        <v>447</v>
      </c>
      <c r="E233" s="123"/>
    </row>
    <row r="234" spans="1:5" ht="25.5">
      <c r="A234" s="22" t="s">
        <v>727</v>
      </c>
      <c r="B234" s="193" t="s">
        <v>740</v>
      </c>
      <c r="C234" s="14" t="s">
        <v>52</v>
      </c>
      <c r="D234" s="123">
        <f>D235</f>
        <v>167</v>
      </c>
      <c r="E234" s="123"/>
    </row>
    <row r="235" spans="1:5" ht="25.5">
      <c r="A235" s="64" t="s">
        <v>55</v>
      </c>
      <c r="B235" s="193" t="s">
        <v>740</v>
      </c>
      <c r="C235" s="14" t="s">
        <v>98</v>
      </c>
      <c r="D235" s="123">
        <f>прил8!G138</f>
        <v>167</v>
      </c>
      <c r="E235" s="123"/>
    </row>
    <row r="236" spans="1:5" ht="63.75">
      <c r="A236" s="64" t="s">
        <v>624</v>
      </c>
      <c r="B236" s="117" t="s">
        <v>626</v>
      </c>
      <c r="C236" s="14"/>
      <c r="D236" s="123">
        <f>D237</f>
        <v>127</v>
      </c>
      <c r="E236" s="123"/>
    </row>
    <row r="237" spans="1:5" ht="38.25">
      <c r="A237" s="64" t="s">
        <v>646</v>
      </c>
      <c r="B237" s="117" t="s">
        <v>625</v>
      </c>
      <c r="C237" s="14"/>
      <c r="D237" s="123">
        <f>D238</f>
        <v>127</v>
      </c>
      <c r="E237" s="123"/>
    </row>
    <row r="238" spans="1:5" ht="25.5">
      <c r="A238" s="22" t="s">
        <v>727</v>
      </c>
      <c r="B238" s="117" t="s">
        <v>625</v>
      </c>
      <c r="C238" s="14" t="s">
        <v>52</v>
      </c>
      <c r="D238" s="93">
        <f>D239</f>
        <v>127</v>
      </c>
      <c r="E238" s="123"/>
    </row>
    <row r="239" spans="1:5" ht="25.5">
      <c r="A239" s="22" t="s">
        <v>55</v>
      </c>
      <c r="B239" s="117" t="s">
        <v>625</v>
      </c>
      <c r="C239" s="14" t="s">
        <v>98</v>
      </c>
      <c r="D239" s="93">
        <f>прил8!G142</f>
        <v>127</v>
      </c>
      <c r="E239" s="123"/>
    </row>
    <row r="240" spans="1:5" ht="25.5">
      <c r="A240" s="64" t="s">
        <v>742</v>
      </c>
      <c r="B240" s="117" t="s">
        <v>743</v>
      </c>
      <c r="C240" s="14"/>
      <c r="D240" s="93">
        <f>D241+D244+D247+D250+D253+D256</f>
        <v>775</v>
      </c>
      <c r="E240" s="123"/>
    </row>
    <row r="241" spans="1:5" ht="38.25">
      <c r="A241" s="64" t="s">
        <v>732</v>
      </c>
      <c r="B241" s="117" t="s">
        <v>744</v>
      </c>
      <c r="C241" s="14"/>
      <c r="D241" s="123">
        <f>D242</f>
        <v>308</v>
      </c>
      <c r="E241" s="123"/>
    </row>
    <row r="242" spans="1:5" ht="25.5">
      <c r="A242" s="22" t="s">
        <v>727</v>
      </c>
      <c r="B242" s="117" t="s">
        <v>744</v>
      </c>
      <c r="C242" s="14" t="s">
        <v>52</v>
      </c>
      <c r="D242" s="123">
        <f>D243</f>
        <v>308</v>
      </c>
      <c r="E242" s="123"/>
    </row>
    <row r="243" spans="1:5" ht="25.5">
      <c r="A243" s="64" t="s">
        <v>55</v>
      </c>
      <c r="B243" s="117" t="s">
        <v>744</v>
      </c>
      <c r="C243" s="14" t="s">
        <v>98</v>
      </c>
      <c r="D243" s="123">
        <f>прил8!G146</f>
        <v>308</v>
      </c>
      <c r="E243" s="123"/>
    </row>
    <row r="244" spans="1:5" ht="38.25">
      <c r="A244" s="64" t="s">
        <v>733</v>
      </c>
      <c r="B244" s="117" t="s">
        <v>745</v>
      </c>
      <c r="C244" s="14"/>
      <c r="D244" s="123">
        <f>D245</f>
        <v>133</v>
      </c>
      <c r="E244" s="123"/>
    </row>
    <row r="245" spans="1:5" ht="25.5">
      <c r="A245" s="22" t="s">
        <v>727</v>
      </c>
      <c r="B245" s="117" t="s">
        <v>745</v>
      </c>
      <c r="C245" s="14" t="s">
        <v>52</v>
      </c>
      <c r="D245" s="123">
        <f>D246</f>
        <v>133</v>
      </c>
      <c r="E245" s="123"/>
    </row>
    <row r="246" spans="1:5" ht="25.5">
      <c r="A246" s="64" t="s">
        <v>55</v>
      </c>
      <c r="B246" s="117" t="s">
        <v>745</v>
      </c>
      <c r="C246" s="14" t="s">
        <v>98</v>
      </c>
      <c r="D246" s="123">
        <f>прил8!G149</f>
        <v>133</v>
      </c>
      <c r="E246" s="123"/>
    </row>
    <row r="247" spans="1:5" ht="51">
      <c r="A247" s="64" t="s">
        <v>734</v>
      </c>
      <c r="B247" s="117" t="s">
        <v>746</v>
      </c>
      <c r="C247" s="14"/>
      <c r="D247" s="123">
        <f>D248</f>
        <v>102</v>
      </c>
      <c r="E247" s="123"/>
    </row>
    <row r="248" spans="1:5" ht="25.5">
      <c r="A248" s="22" t="s">
        <v>727</v>
      </c>
      <c r="B248" s="117" t="s">
        <v>746</v>
      </c>
      <c r="C248" s="14" t="s">
        <v>52</v>
      </c>
      <c r="D248" s="123">
        <f>D249</f>
        <v>102</v>
      </c>
      <c r="E248" s="123"/>
    </row>
    <row r="249" spans="1:5" ht="25.5">
      <c r="A249" s="64" t="s">
        <v>55</v>
      </c>
      <c r="B249" s="117" t="s">
        <v>746</v>
      </c>
      <c r="C249" s="14" t="s">
        <v>98</v>
      </c>
      <c r="D249" s="123">
        <f>прил8!G152</f>
        <v>102</v>
      </c>
      <c r="E249" s="123"/>
    </row>
    <row r="250" spans="1:5" ht="38.25">
      <c r="A250" s="64" t="s">
        <v>737</v>
      </c>
      <c r="B250" s="193" t="s">
        <v>747</v>
      </c>
      <c r="C250" s="14"/>
      <c r="D250" s="123">
        <f>D251</f>
        <v>132</v>
      </c>
      <c r="E250" s="123"/>
    </row>
    <row r="251" spans="1:5" ht="25.5">
      <c r="A251" s="22" t="s">
        <v>727</v>
      </c>
      <c r="B251" s="193" t="s">
        <v>747</v>
      </c>
      <c r="C251" s="14" t="s">
        <v>52</v>
      </c>
      <c r="D251" s="123">
        <f>D252</f>
        <v>132</v>
      </c>
      <c r="E251" s="123"/>
    </row>
    <row r="252" spans="1:5" ht="25.5">
      <c r="A252" s="64" t="s">
        <v>55</v>
      </c>
      <c r="B252" s="193" t="s">
        <v>747</v>
      </c>
      <c r="C252" s="14" t="s">
        <v>98</v>
      </c>
      <c r="D252" s="123">
        <f>прил8!G155</f>
        <v>132</v>
      </c>
      <c r="E252" s="123"/>
    </row>
    <row r="253" spans="1:5" ht="25.5">
      <c r="A253" s="64" t="s">
        <v>738</v>
      </c>
      <c r="B253" s="193" t="s">
        <v>748</v>
      </c>
      <c r="C253" s="14"/>
      <c r="D253" s="123">
        <f>D254</f>
        <v>57</v>
      </c>
      <c r="E253" s="123"/>
    </row>
    <row r="254" spans="1:5" ht="25.5">
      <c r="A254" s="22" t="s">
        <v>727</v>
      </c>
      <c r="B254" s="193" t="s">
        <v>748</v>
      </c>
      <c r="C254" s="14" t="s">
        <v>52</v>
      </c>
      <c r="D254" s="123">
        <f>D255</f>
        <v>57</v>
      </c>
      <c r="E254" s="123"/>
    </row>
    <row r="255" spans="1:5" ht="25.5">
      <c r="A255" s="64" t="s">
        <v>55</v>
      </c>
      <c r="B255" s="193" t="s">
        <v>748</v>
      </c>
      <c r="C255" s="14" t="s">
        <v>98</v>
      </c>
      <c r="D255" s="123">
        <f>прил8!G158</f>
        <v>57</v>
      </c>
      <c r="E255" s="123"/>
    </row>
    <row r="256" spans="1:5" ht="38.25">
      <c r="A256" s="64" t="s">
        <v>739</v>
      </c>
      <c r="B256" s="193" t="s">
        <v>749</v>
      </c>
      <c r="C256" s="14"/>
      <c r="D256" s="123">
        <f>D257</f>
        <v>43</v>
      </c>
      <c r="E256" s="123"/>
    </row>
    <row r="257" spans="1:5" ht="25.5">
      <c r="A257" s="22" t="s">
        <v>727</v>
      </c>
      <c r="B257" s="193" t="s">
        <v>749</v>
      </c>
      <c r="C257" s="14" t="s">
        <v>52</v>
      </c>
      <c r="D257" s="123">
        <f>D258</f>
        <v>43</v>
      </c>
      <c r="E257" s="123"/>
    </row>
    <row r="258" spans="1:5" ht="25.5">
      <c r="A258" s="64" t="s">
        <v>55</v>
      </c>
      <c r="B258" s="193" t="s">
        <v>749</v>
      </c>
      <c r="C258" s="14" t="s">
        <v>98</v>
      </c>
      <c r="D258" s="123">
        <f>прил8!G161</f>
        <v>43</v>
      </c>
      <c r="E258" s="123"/>
    </row>
    <row r="259" spans="1:5" ht="12.75">
      <c r="A259" s="7" t="s">
        <v>166</v>
      </c>
      <c r="B259" s="14" t="s">
        <v>320</v>
      </c>
      <c r="C259" s="14"/>
      <c r="D259" s="123">
        <f>D260+D264</f>
        <v>6781</v>
      </c>
      <c r="E259" s="123"/>
    </row>
    <row r="260" spans="1:5" ht="25.5">
      <c r="A260" s="7" t="s">
        <v>241</v>
      </c>
      <c r="B260" s="14" t="s">
        <v>578</v>
      </c>
      <c r="C260" s="14"/>
      <c r="D260" s="123">
        <f>D261</f>
        <v>6200</v>
      </c>
      <c r="E260" s="123"/>
    </row>
    <row r="261" spans="1:5" ht="25.5">
      <c r="A261" s="7" t="s">
        <v>322</v>
      </c>
      <c r="B261" s="14" t="s">
        <v>321</v>
      </c>
      <c r="C261" s="14"/>
      <c r="D261" s="123">
        <f>D262</f>
        <v>6200</v>
      </c>
      <c r="E261" s="123"/>
    </row>
    <row r="262" spans="1:5" ht="12.75">
      <c r="A262" s="47" t="s">
        <v>39</v>
      </c>
      <c r="B262" s="14" t="s">
        <v>321</v>
      </c>
      <c r="C262" s="14" t="s">
        <v>36</v>
      </c>
      <c r="D262" s="123">
        <f>D263</f>
        <v>6200</v>
      </c>
      <c r="E262" s="123"/>
    </row>
    <row r="263" spans="1:5" ht="25.5">
      <c r="A263" s="47" t="s">
        <v>41</v>
      </c>
      <c r="B263" s="14" t="s">
        <v>321</v>
      </c>
      <c r="C263" s="14" t="s">
        <v>38</v>
      </c>
      <c r="D263" s="123">
        <f>прил8!G478</f>
        <v>6200</v>
      </c>
      <c r="E263" s="123"/>
    </row>
    <row r="264" spans="1:5" ht="38.25">
      <c r="A264" s="44" t="s">
        <v>242</v>
      </c>
      <c r="B264" s="12" t="s">
        <v>323</v>
      </c>
      <c r="C264" s="10"/>
      <c r="D264" s="122">
        <f>D265</f>
        <v>581</v>
      </c>
      <c r="E264" s="122"/>
    </row>
    <row r="265" spans="1:5" ht="12.75">
      <c r="A265" s="44" t="s">
        <v>95</v>
      </c>
      <c r="B265" s="12" t="s">
        <v>324</v>
      </c>
      <c r="C265" s="10"/>
      <c r="D265" s="122">
        <f>D266</f>
        <v>581</v>
      </c>
      <c r="E265" s="122"/>
    </row>
    <row r="266" spans="1:5" ht="25.5">
      <c r="A266" s="22" t="s">
        <v>727</v>
      </c>
      <c r="B266" s="12" t="s">
        <v>324</v>
      </c>
      <c r="C266" s="10">
        <v>200</v>
      </c>
      <c r="D266" s="122">
        <f>D267</f>
        <v>581</v>
      </c>
      <c r="E266" s="122"/>
    </row>
    <row r="267" spans="1:5" ht="25.5">
      <c r="A267" s="22" t="s">
        <v>55</v>
      </c>
      <c r="B267" s="12" t="s">
        <v>324</v>
      </c>
      <c r="C267" s="10">
        <v>240</v>
      </c>
      <c r="D267" s="122">
        <f>прил8!G25+прил8!G1045+прил8!G963+прил8!G797+прил8!G1017</f>
        <v>581</v>
      </c>
      <c r="E267" s="122"/>
    </row>
    <row r="268" spans="1:5" ht="38.25">
      <c r="A268" s="22" t="s">
        <v>178</v>
      </c>
      <c r="B268" s="45" t="s">
        <v>325</v>
      </c>
      <c r="C268" s="10"/>
      <c r="D268" s="122">
        <f>D269+D281+D273+D288+D277</f>
        <v>3913</v>
      </c>
      <c r="E268" s="122"/>
    </row>
    <row r="269" spans="1:5" ht="38.25">
      <c r="A269" s="44" t="s">
        <v>243</v>
      </c>
      <c r="B269" s="12" t="s">
        <v>326</v>
      </c>
      <c r="C269" s="10"/>
      <c r="D269" s="122">
        <f>D270</f>
        <v>2180</v>
      </c>
      <c r="E269" s="122"/>
    </row>
    <row r="270" spans="1:5" ht="12.75">
      <c r="A270" s="44" t="s">
        <v>95</v>
      </c>
      <c r="B270" s="12" t="s">
        <v>327</v>
      </c>
      <c r="C270" s="10"/>
      <c r="D270" s="122">
        <f>D271</f>
        <v>2180</v>
      </c>
      <c r="E270" s="122"/>
    </row>
    <row r="271" spans="1:5" ht="25.5">
      <c r="A271" s="22" t="s">
        <v>727</v>
      </c>
      <c r="B271" s="12" t="s">
        <v>327</v>
      </c>
      <c r="C271" s="10">
        <v>200</v>
      </c>
      <c r="D271" s="122">
        <f>D272</f>
        <v>2180</v>
      </c>
      <c r="E271" s="122"/>
    </row>
    <row r="272" spans="1:5" ht="25.5">
      <c r="A272" s="22" t="s">
        <v>55</v>
      </c>
      <c r="B272" s="12" t="s">
        <v>327</v>
      </c>
      <c r="C272" s="10">
        <v>240</v>
      </c>
      <c r="D272" s="122">
        <f>прил8!G30</f>
        <v>2180</v>
      </c>
      <c r="E272" s="122"/>
    </row>
    <row r="273" spans="1:5" ht="28.5" customHeight="1">
      <c r="A273" s="77" t="s">
        <v>254</v>
      </c>
      <c r="B273" s="12" t="s">
        <v>333</v>
      </c>
      <c r="C273" s="17"/>
      <c r="D273" s="122">
        <f>D274</f>
        <v>100</v>
      </c>
      <c r="E273" s="122"/>
    </row>
    <row r="274" spans="1:5" ht="12.75">
      <c r="A274" s="77" t="s">
        <v>95</v>
      </c>
      <c r="B274" s="12" t="s">
        <v>334</v>
      </c>
      <c r="C274" s="17"/>
      <c r="D274" s="122">
        <f>D275</f>
        <v>100</v>
      </c>
      <c r="E274" s="122"/>
    </row>
    <row r="275" spans="1:5" ht="25.5">
      <c r="A275" s="22" t="s">
        <v>727</v>
      </c>
      <c r="B275" s="12" t="s">
        <v>334</v>
      </c>
      <c r="C275" s="17" t="s">
        <v>52</v>
      </c>
      <c r="D275" s="122">
        <f>D276</f>
        <v>100</v>
      </c>
      <c r="E275" s="122"/>
    </row>
    <row r="276" spans="1:5" ht="25.5">
      <c r="A276" s="22" t="s">
        <v>55</v>
      </c>
      <c r="B276" s="12" t="s">
        <v>334</v>
      </c>
      <c r="C276" s="17" t="s">
        <v>98</v>
      </c>
      <c r="D276" s="122">
        <f>прил8!G34</f>
        <v>100</v>
      </c>
      <c r="E276" s="122"/>
    </row>
    <row r="277" spans="1:5" ht="25.5">
      <c r="A277" s="22" t="s">
        <v>512</v>
      </c>
      <c r="B277" s="12" t="s">
        <v>328</v>
      </c>
      <c r="C277" s="10"/>
      <c r="D277" s="122">
        <f>D278</f>
        <v>272</v>
      </c>
      <c r="E277" s="122"/>
    </row>
    <row r="278" spans="1:5" ht="12.75">
      <c r="A278" s="77" t="s">
        <v>95</v>
      </c>
      <c r="B278" s="12" t="s">
        <v>329</v>
      </c>
      <c r="C278" s="10"/>
      <c r="D278" s="122">
        <f>D279</f>
        <v>272</v>
      </c>
      <c r="E278" s="122"/>
    </row>
    <row r="279" spans="1:5" ht="25.5">
      <c r="A279" s="22" t="s">
        <v>727</v>
      </c>
      <c r="B279" s="12" t="s">
        <v>329</v>
      </c>
      <c r="C279" s="10">
        <v>200</v>
      </c>
      <c r="D279" s="122">
        <f>D280</f>
        <v>272</v>
      </c>
      <c r="E279" s="122"/>
    </row>
    <row r="280" spans="1:5" ht="25.5">
      <c r="A280" s="22" t="s">
        <v>55</v>
      </c>
      <c r="B280" s="12" t="s">
        <v>329</v>
      </c>
      <c r="C280" s="10">
        <v>240</v>
      </c>
      <c r="D280" s="122">
        <f>прил8!G38</f>
        <v>272</v>
      </c>
      <c r="E280" s="122"/>
    </row>
    <row r="281" spans="1:5" ht="25.5">
      <c r="A281" s="77" t="s">
        <v>330</v>
      </c>
      <c r="B281" s="12" t="s">
        <v>331</v>
      </c>
      <c r="C281" s="10"/>
      <c r="D281" s="122">
        <f>D282+D285</f>
        <v>1301</v>
      </c>
      <c r="E281" s="122"/>
    </row>
    <row r="282" spans="1:5" ht="12.75">
      <c r="A282" s="77" t="s">
        <v>95</v>
      </c>
      <c r="B282" s="12" t="s">
        <v>332</v>
      </c>
      <c r="C282" s="10"/>
      <c r="D282" s="122">
        <f>D283</f>
        <v>885</v>
      </c>
      <c r="E282" s="122"/>
    </row>
    <row r="283" spans="1:5" ht="25.5">
      <c r="A283" s="22" t="s">
        <v>727</v>
      </c>
      <c r="B283" s="12" t="s">
        <v>332</v>
      </c>
      <c r="C283" s="10">
        <v>200</v>
      </c>
      <c r="D283" s="122">
        <f>D284</f>
        <v>885</v>
      </c>
      <c r="E283" s="122"/>
    </row>
    <row r="284" spans="1:5" ht="25.5">
      <c r="A284" s="22" t="s">
        <v>55</v>
      </c>
      <c r="B284" s="12" t="s">
        <v>332</v>
      </c>
      <c r="C284" s="10">
        <v>240</v>
      </c>
      <c r="D284" s="122">
        <f>прил8!G42+прил8!G1050</f>
        <v>885</v>
      </c>
      <c r="E284" s="122"/>
    </row>
    <row r="285" spans="1:5" ht="25.5">
      <c r="A285" s="22" t="s">
        <v>300</v>
      </c>
      <c r="B285" s="12" t="s">
        <v>335</v>
      </c>
      <c r="C285" s="10"/>
      <c r="D285" s="122">
        <f>D286</f>
        <v>416</v>
      </c>
      <c r="E285" s="122"/>
    </row>
    <row r="286" spans="1:5" ht="25.5">
      <c r="A286" s="22" t="s">
        <v>727</v>
      </c>
      <c r="B286" s="12" t="s">
        <v>335</v>
      </c>
      <c r="C286" s="10">
        <v>200</v>
      </c>
      <c r="D286" s="122">
        <f>D287</f>
        <v>416</v>
      </c>
      <c r="E286" s="122"/>
    </row>
    <row r="287" spans="1:5" ht="25.5">
      <c r="A287" s="22" t="s">
        <v>55</v>
      </c>
      <c r="B287" s="12" t="s">
        <v>335</v>
      </c>
      <c r="C287" s="10">
        <v>240</v>
      </c>
      <c r="D287" s="122">
        <f>прил8!G321</f>
        <v>416</v>
      </c>
      <c r="E287" s="122"/>
    </row>
    <row r="288" spans="1:5" ht="25.5">
      <c r="A288" s="77" t="s">
        <v>244</v>
      </c>
      <c r="B288" s="12" t="s">
        <v>336</v>
      </c>
      <c r="C288" s="10"/>
      <c r="D288" s="122">
        <f>D289</f>
        <v>60</v>
      </c>
      <c r="E288" s="122"/>
    </row>
    <row r="289" spans="1:5" ht="12.75">
      <c r="A289" s="77" t="s">
        <v>95</v>
      </c>
      <c r="B289" s="12" t="s">
        <v>337</v>
      </c>
      <c r="C289" s="10"/>
      <c r="D289" s="122">
        <f>D290</f>
        <v>60</v>
      </c>
      <c r="E289" s="122"/>
    </row>
    <row r="290" spans="1:5" ht="25.5">
      <c r="A290" s="22" t="s">
        <v>727</v>
      </c>
      <c r="B290" s="12" t="s">
        <v>337</v>
      </c>
      <c r="C290" s="10">
        <v>200</v>
      </c>
      <c r="D290" s="122">
        <f>D291</f>
        <v>60</v>
      </c>
      <c r="E290" s="122"/>
    </row>
    <row r="291" spans="1:5" ht="25.5">
      <c r="A291" s="22" t="s">
        <v>55</v>
      </c>
      <c r="B291" s="12" t="s">
        <v>337</v>
      </c>
      <c r="C291" s="10">
        <v>240</v>
      </c>
      <c r="D291" s="122">
        <f>прил8!G46</f>
        <v>60</v>
      </c>
      <c r="E291" s="122"/>
    </row>
    <row r="292" spans="1:5" ht="12.75">
      <c r="A292" s="22" t="s">
        <v>167</v>
      </c>
      <c r="B292" s="12" t="s">
        <v>338</v>
      </c>
      <c r="C292" s="10"/>
      <c r="D292" s="122">
        <f>D293</f>
        <v>103818</v>
      </c>
      <c r="E292" s="122">
        <f>E293</f>
        <v>11461</v>
      </c>
    </row>
    <row r="293" spans="1:5" ht="25.5" customHeight="1">
      <c r="A293" s="22" t="s">
        <v>513</v>
      </c>
      <c r="B293" s="12" t="s">
        <v>339</v>
      </c>
      <c r="C293" s="10"/>
      <c r="D293" s="122">
        <f>D294+D321+D311+D316+D304</f>
        <v>103818</v>
      </c>
      <c r="E293" s="122">
        <f>E294+E321+E311+E316+E304</f>
        <v>11461</v>
      </c>
    </row>
    <row r="294" spans="1:5" ht="12.75">
      <c r="A294" s="7" t="s">
        <v>95</v>
      </c>
      <c r="B294" s="12" t="s">
        <v>340</v>
      </c>
      <c r="C294" s="10"/>
      <c r="D294" s="122">
        <f>D295+D297+D301+D299</f>
        <v>82544</v>
      </c>
      <c r="E294" s="122"/>
    </row>
    <row r="295" spans="1:5" ht="38.25" customHeight="1">
      <c r="A295" s="22" t="s">
        <v>50</v>
      </c>
      <c r="B295" s="12" t="s">
        <v>340</v>
      </c>
      <c r="C295" s="14" t="s">
        <v>49</v>
      </c>
      <c r="D295" s="93">
        <f>D296</f>
        <v>69465</v>
      </c>
      <c r="E295" s="93"/>
    </row>
    <row r="296" spans="1:5" ht="12.75">
      <c r="A296" s="22" t="s">
        <v>51</v>
      </c>
      <c r="B296" s="12" t="s">
        <v>340</v>
      </c>
      <c r="C296" s="14" t="s">
        <v>96</v>
      </c>
      <c r="D296" s="93">
        <f>прил8!G1055+прил8!G51</f>
        <v>69465</v>
      </c>
      <c r="E296" s="93"/>
    </row>
    <row r="297" spans="1:5" ht="25.5">
      <c r="A297" s="22" t="s">
        <v>727</v>
      </c>
      <c r="B297" s="12" t="s">
        <v>340</v>
      </c>
      <c r="C297" s="14" t="s">
        <v>52</v>
      </c>
      <c r="D297" s="93">
        <f>D298</f>
        <v>11399</v>
      </c>
      <c r="E297" s="93"/>
    </row>
    <row r="298" spans="1:5" ht="25.5">
      <c r="A298" s="22" t="s">
        <v>55</v>
      </c>
      <c r="B298" s="12" t="s">
        <v>340</v>
      </c>
      <c r="C298" s="14" t="s">
        <v>98</v>
      </c>
      <c r="D298" s="93">
        <f>прил8!G53+прил8!G1057</f>
        <v>11399</v>
      </c>
      <c r="E298" s="93"/>
    </row>
    <row r="299" spans="1:5" ht="12.75">
      <c r="A299" s="47" t="s">
        <v>39</v>
      </c>
      <c r="B299" s="12" t="s">
        <v>340</v>
      </c>
      <c r="C299" s="14" t="s">
        <v>36</v>
      </c>
      <c r="D299" s="93">
        <f>D300</f>
        <v>250</v>
      </c>
      <c r="E299" s="93"/>
    </row>
    <row r="300" spans="1:5" ht="25.5">
      <c r="A300" s="47" t="s">
        <v>42</v>
      </c>
      <c r="B300" s="12" t="s">
        <v>340</v>
      </c>
      <c r="C300" s="14" t="s">
        <v>38</v>
      </c>
      <c r="D300" s="93">
        <f>прил8!G55</f>
        <v>250</v>
      </c>
      <c r="E300" s="93"/>
    </row>
    <row r="301" spans="1:5" ht="12.75">
      <c r="A301" s="22" t="s">
        <v>56</v>
      </c>
      <c r="B301" s="12" t="s">
        <v>340</v>
      </c>
      <c r="C301" s="14" t="s">
        <v>53</v>
      </c>
      <c r="D301" s="93">
        <f>D303+D302</f>
        <v>1430</v>
      </c>
      <c r="E301" s="93"/>
    </row>
    <row r="302" spans="1:5" ht="12.75">
      <c r="A302" s="47" t="s">
        <v>191</v>
      </c>
      <c r="B302" s="12" t="s">
        <v>340</v>
      </c>
      <c r="C302" s="14" t="s">
        <v>192</v>
      </c>
      <c r="D302" s="93">
        <f>прил8!G57</f>
        <v>19</v>
      </c>
      <c r="E302" s="93"/>
    </row>
    <row r="303" spans="1:5" ht="12.75">
      <c r="A303" s="22" t="s">
        <v>57</v>
      </c>
      <c r="B303" s="12" t="s">
        <v>340</v>
      </c>
      <c r="C303" s="14" t="s">
        <v>54</v>
      </c>
      <c r="D303" s="93">
        <f>прил8!G1059+прил8!G58</f>
        <v>1411</v>
      </c>
      <c r="E303" s="93"/>
    </row>
    <row r="304" spans="1:5" ht="25.5">
      <c r="A304" s="64" t="s">
        <v>300</v>
      </c>
      <c r="B304" s="193" t="s">
        <v>620</v>
      </c>
      <c r="C304" s="10"/>
      <c r="D304" s="122">
        <f>D305+D307+D309</f>
        <v>9242</v>
      </c>
      <c r="E304" s="93"/>
    </row>
    <row r="305" spans="1:5" ht="41.25" customHeight="1">
      <c r="A305" s="22" t="s">
        <v>50</v>
      </c>
      <c r="B305" s="193" t="s">
        <v>620</v>
      </c>
      <c r="C305" s="14" t="s">
        <v>49</v>
      </c>
      <c r="D305" s="93">
        <f>D306</f>
        <v>5532</v>
      </c>
      <c r="E305" s="93"/>
    </row>
    <row r="306" spans="1:5" ht="12.75">
      <c r="A306" s="64" t="s">
        <v>33</v>
      </c>
      <c r="B306" s="193" t="s">
        <v>620</v>
      </c>
      <c r="C306" s="14" t="s">
        <v>113</v>
      </c>
      <c r="D306" s="123">
        <f>прил8!G166</f>
        <v>5532</v>
      </c>
      <c r="E306" s="93"/>
    </row>
    <row r="307" spans="1:5" ht="25.5">
      <c r="A307" s="22" t="s">
        <v>727</v>
      </c>
      <c r="B307" s="193" t="s">
        <v>620</v>
      </c>
      <c r="C307" s="14" t="s">
        <v>52</v>
      </c>
      <c r="D307" s="93">
        <f>D308</f>
        <v>3700</v>
      </c>
      <c r="E307" s="93"/>
    </row>
    <row r="308" spans="1:5" ht="25.5">
      <c r="A308" s="22" t="s">
        <v>55</v>
      </c>
      <c r="B308" s="193" t="s">
        <v>620</v>
      </c>
      <c r="C308" s="14" t="s">
        <v>98</v>
      </c>
      <c r="D308" s="93">
        <f>прил8!G168</f>
        <v>3700</v>
      </c>
      <c r="E308" s="93"/>
    </row>
    <row r="309" spans="1:5" ht="12.75">
      <c r="A309" s="22" t="s">
        <v>56</v>
      </c>
      <c r="B309" s="193" t="s">
        <v>620</v>
      </c>
      <c r="C309" s="14" t="s">
        <v>53</v>
      </c>
      <c r="D309" s="93">
        <f>D310</f>
        <v>10</v>
      </c>
      <c r="E309" s="93"/>
    </row>
    <row r="310" spans="1:5" ht="12.75">
      <c r="A310" s="22" t="s">
        <v>57</v>
      </c>
      <c r="B310" s="193" t="s">
        <v>620</v>
      </c>
      <c r="C310" s="14" t="s">
        <v>54</v>
      </c>
      <c r="D310" s="93">
        <f>прил8!G170</f>
        <v>10</v>
      </c>
      <c r="E310" s="93"/>
    </row>
    <row r="311" spans="1:5" ht="51">
      <c r="A311" s="22" t="s">
        <v>614</v>
      </c>
      <c r="B311" s="12" t="s">
        <v>615</v>
      </c>
      <c r="C311" s="14"/>
      <c r="D311" s="93">
        <f>D312+D314</f>
        <v>3275</v>
      </c>
      <c r="E311" s="93">
        <f>E312+E314</f>
        <v>3275</v>
      </c>
    </row>
    <row r="312" spans="1:5" ht="36.75" customHeight="1">
      <c r="A312" s="22" t="s">
        <v>50</v>
      </c>
      <c r="B312" s="12" t="s">
        <v>615</v>
      </c>
      <c r="C312" s="14" t="s">
        <v>49</v>
      </c>
      <c r="D312" s="93">
        <f>D313</f>
        <v>2959</v>
      </c>
      <c r="E312" s="93">
        <f>E313</f>
        <v>2959</v>
      </c>
    </row>
    <row r="313" spans="1:5" ht="12.75">
      <c r="A313" s="22" t="s">
        <v>51</v>
      </c>
      <c r="B313" s="12" t="s">
        <v>615</v>
      </c>
      <c r="C313" s="14" t="s">
        <v>96</v>
      </c>
      <c r="D313" s="93">
        <f>прил8!G61</f>
        <v>2959</v>
      </c>
      <c r="E313" s="93">
        <f>прил8!H61</f>
        <v>2959</v>
      </c>
    </row>
    <row r="314" spans="1:5" ht="25.5">
      <c r="A314" s="22" t="s">
        <v>727</v>
      </c>
      <c r="B314" s="12" t="s">
        <v>615</v>
      </c>
      <c r="C314" s="14" t="s">
        <v>52</v>
      </c>
      <c r="D314" s="93">
        <f>D315</f>
        <v>316</v>
      </c>
      <c r="E314" s="93">
        <f>E315</f>
        <v>316</v>
      </c>
    </row>
    <row r="315" spans="1:5" ht="25.5">
      <c r="A315" s="22" t="s">
        <v>55</v>
      </c>
      <c r="B315" s="12" t="s">
        <v>615</v>
      </c>
      <c r="C315" s="14" t="s">
        <v>98</v>
      </c>
      <c r="D315" s="93">
        <f>прил8!G63</f>
        <v>316</v>
      </c>
      <c r="E315" s="93">
        <f>прил8!H63</f>
        <v>316</v>
      </c>
    </row>
    <row r="316" spans="1:5" ht="63.75">
      <c r="A316" s="22" t="s">
        <v>616</v>
      </c>
      <c r="B316" s="12" t="s">
        <v>617</v>
      </c>
      <c r="C316" s="14"/>
      <c r="D316" s="93">
        <f>D317+D319</f>
        <v>8186</v>
      </c>
      <c r="E316" s="93">
        <f>E317+E319</f>
        <v>8186</v>
      </c>
    </row>
    <row r="317" spans="1:5" ht="39" customHeight="1">
      <c r="A317" s="22" t="s">
        <v>50</v>
      </c>
      <c r="B317" s="12" t="s">
        <v>617</v>
      </c>
      <c r="C317" s="14" t="s">
        <v>49</v>
      </c>
      <c r="D317" s="93">
        <f>D318</f>
        <v>7468</v>
      </c>
      <c r="E317" s="93">
        <f>E318</f>
        <v>7468</v>
      </c>
    </row>
    <row r="318" spans="1:5" ht="12.75">
      <c r="A318" s="22" t="s">
        <v>51</v>
      </c>
      <c r="B318" s="12" t="s">
        <v>617</v>
      </c>
      <c r="C318" s="14" t="s">
        <v>96</v>
      </c>
      <c r="D318" s="93">
        <f>прил8!G66</f>
        <v>7468</v>
      </c>
      <c r="E318" s="93">
        <f>прил8!H66</f>
        <v>7468</v>
      </c>
    </row>
    <row r="319" spans="1:5" ht="25.5">
      <c r="A319" s="22" t="s">
        <v>727</v>
      </c>
      <c r="B319" s="12" t="s">
        <v>617</v>
      </c>
      <c r="C319" s="14" t="s">
        <v>52</v>
      </c>
      <c r="D319" s="93">
        <f>D320</f>
        <v>718</v>
      </c>
      <c r="E319" s="93">
        <f>E320</f>
        <v>718</v>
      </c>
    </row>
    <row r="320" spans="1:5" ht="25.5">
      <c r="A320" s="22" t="s">
        <v>55</v>
      </c>
      <c r="B320" s="12" t="s">
        <v>617</v>
      </c>
      <c r="C320" s="14" t="s">
        <v>98</v>
      </c>
      <c r="D320" s="93">
        <f>прил8!G68</f>
        <v>718</v>
      </c>
      <c r="E320" s="93">
        <f>прил8!H68</f>
        <v>718</v>
      </c>
    </row>
    <row r="321" spans="1:5" ht="51">
      <c r="A321" s="22" t="s">
        <v>342</v>
      </c>
      <c r="B321" s="14" t="s">
        <v>571</v>
      </c>
      <c r="C321" s="14"/>
      <c r="D321" s="93">
        <f>D322</f>
        <v>571</v>
      </c>
      <c r="E321" s="93"/>
    </row>
    <row r="322" spans="1:5" ht="12.75">
      <c r="A322" s="22" t="s">
        <v>184</v>
      </c>
      <c r="B322" s="14" t="s">
        <v>571</v>
      </c>
      <c r="C322" s="14" t="s">
        <v>182</v>
      </c>
      <c r="D322" s="93">
        <f>D323</f>
        <v>571</v>
      </c>
      <c r="E322" s="93"/>
    </row>
    <row r="323" spans="1:5" ht="12.75">
      <c r="A323" s="22" t="s">
        <v>185</v>
      </c>
      <c r="B323" s="14" t="s">
        <v>571</v>
      </c>
      <c r="C323" s="14" t="s">
        <v>183</v>
      </c>
      <c r="D323" s="93">
        <f>прил8!G71</f>
        <v>571</v>
      </c>
      <c r="E323" s="93"/>
    </row>
    <row r="324" spans="1:5" ht="12.75">
      <c r="A324" s="22" t="s">
        <v>584</v>
      </c>
      <c r="B324" s="12" t="s">
        <v>585</v>
      </c>
      <c r="C324" s="14"/>
      <c r="D324" s="93">
        <f>D325+D336</f>
        <v>36058</v>
      </c>
      <c r="E324" s="93">
        <f>E325+E336</f>
        <v>36058</v>
      </c>
    </row>
    <row r="325" spans="1:5" ht="38.25">
      <c r="A325" s="47" t="s">
        <v>603</v>
      </c>
      <c r="B325" s="12" t="s">
        <v>588</v>
      </c>
      <c r="C325" s="14"/>
      <c r="D325" s="93">
        <f>D331+D326</f>
        <v>27774</v>
      </c>
      <c r="E325" s="93">
        <f>E331+E326</f>
        <v>27774</v>
      </c>
    </row>
    <row r="326" spans="1:5" ht="25.5">
      <c r="A326" s="9" t="s">
        <v>560</v>
      </c>
      <c r="B326" s="21" t="s">
        <v>586</v>
      </c>
      <c r="C326" s="14"/>
      <c r="D326" s="93">
        <f>D327+D329</f>
        <v>25275</v>
      </c>
      <c r="E326" s="93">
        <f>E327+E329</f>
        <v>25275</v>
      </c>
    </row>
    <row r="327" spans="1:5" ht="25.5">
      <c r="A327" s="22" t="s">
        <v>727</v>
      </c>
      <c r="B327" s="21" t="s">
        <v>586</v>
      </c>
      <c r="C327" s="14" t="s">
        <v>52</v>
      </c>
      <c r="D327" s="93">
        <f>D328</f>
        <v>240</v>
      </c>
      <c r="E327" s="93">
        <f>E328</f>
        <v>240</v>
      </c>
    </row>
    <row r="328" spans="1:5" ht="25.5">
      <c r="A328" s="47" t="s">
        <v>55</v>
      </c>
      <c r="B328" s="21" t="s">
        <v>586</v>
      </c>
      <c r="C328" s="14" t="s">
        <v>98</v>
      </c>
      <c r="D328" s="93">
        <f>прил8!G485</f>
        <v>240</v>
      </c>
      <c r="E328" s="93">
        <f>прил8!H485</f>
        <v>240</v>
      </c>
    </row>
    <row r="329" spans="1:5" ht="12.75">
      <c r="A329" s="47" t="s">
        <v>39</v>
      </c>
      <c r="B329" s="21" t="s">
        <v>586</v>
      </c>
      <c r="C329" s="21" t="s">
        <v>36</v>
      </c>
      <c r="D329" s="130">
        <f>D330</f>
        <v>25035</v>
      </c>
      <c r="E329" s="130">
        <f>E330</f>
        <v>25035</v>
      </c>
    </row>
    <row r="330" spans="1:5" ht="12.75">
      <c r="A330" s="97" t="s">
        <v>40</v>
      </c>
      <c r="B330" s="21" t="s">
        <v>586</v>
      </c>
      <c r="C330" s="21" t="s">
        <v>37</v>
      </c>
      <c r="D330" s="122">
        <f>прил8!G487</f>
        <v>25035</v>
      </c>
      <c r="E330" s="122">
        <f>прил8!H487</f>
        <v>25035</v>
      </c>
    </row>
    <row r="331" spans="1:5" ht="25.5">
      <c r="A331" s="7" t="s">
        <v>341</v>
      </c>
      <c r="B331" s="14" t="s">
        <v>579</v>
      </c>
      <c r="C331" s="14"/>
      <c r="D331" s="123">
        <f>D332+D334</f>
        <v>2499</v>
      </c>
      <c r="E331" s="123">
        <f>E332+E334</f>
        <v>2499</v>
      </c>
    </row>
    <row r="332" spans="1:5" ht="39" customHeight="1">
      <c r="A332" s="22" t="s">
        <v>50</v>
      </c>
      <c r="B332" s="14" t="s">
        <v>579</v>
      </c>
      <c r="C332" s="14" t="s">
        <v>49</v>
      </c>
      <c r="D332" s="123">
        <f>D333</f>
        <v>2095</v>
      </c>
      <c r="E332" s="123">
        <f>E333</f>
        <v>2095</v>
      </c>
    </row>
    <row r="333" spans="1:5" ht="12.75">
      <c r="A333" s="22" t="s">
        <v>51</v>
      </c>
      <c r="B333" s="14" t="s">
        <v>579</v>
      </c>
      <c r="C333" s="14" t="s">
        <v>96</v>
      </c>
      <c r="D333" s="123">
        <f>прил8!G76</f>
        <v>2095</v>
      </c>
      <c r="E333" s="123">
        <f>прил8!H76</f>
        <v>2095</v>
      </c>
    </row>
    <row r="334" spans="1:5" ht="25.5">
      <c r="A334" s="22" t="s">
        <v>727</v>
      </c>
      <c r="B334" s="14" t="s">
        <v>579</v>
      </c>
      <c r="C334" s="14" t="s">
        <v>52</v>
      </c>
      <c r="D334" s="123">
        <f>D335</f>
        <v>404</v>
      </c>
      <c r="E334" s="123">
        <f>E335</f>
        <v>404</v>
      </c>
    </row>
    <row r="335" spans="1:5" ht="25.5">
      <c r="A335" s="22" t="s">
        <v>55</v>
      </c>
      <c r="B335" s="14" t="s">
        <v>579</v>
      </c>
      <c r="C335" s="14" t="s">
        <v>98</v>
      </c>
      <c r="D335" s="93">
        <f>прил8!G78</f>
        <v>404</v>
      </c>
      <c r="E335" s="93">
        <f>прил8!H78</f>
        <v>404</v>
      </c>
    </row>
    <row r="336" spans="1:5" ht="25.5">
      <c r="A336" s="97" t="s">
        <v>611</v>
      </c>
      <c r="B336" s="21" t="s">
        <v>589</v>
      </c>
      <c r="C336" s="21"/>
      <c r="D336" s="122">
        <f aca="true" t="shared" si="1" ref="D336:E338">D337</f>
        <v>8284</v>
      </c>
      <c r="E336" s="122">
        <f t="shared" si="1"/>
        <v>8284</v>
      </c>
    </row>
    <row r="337" spans="1:5" ht="25.5">
      <c r="A337" s="97" t="s">
        <v>561</v>
      </c>
      <c r="B337" s="21" t="s">
        <v>587</v>
      </c>
      <c r="C337" s="21"/>
      <c r="D337" s="130">
        <f t="shared" si="1"/>
        <v>8284</v>
      </c>
      <c r="E337" s="130">
        <f t="shared" si="1"/>
        <v>8284</v>
      </c>
    </row>
    <row r="338" spans="1:5" ht="12.75">
      <c r="A338" s="47" t="s">
        <v>39</v>
      </c>
      <c r="B338" s="21" t="s">
        <v>587</v>
      </c>
      <c r="C338" s="21" t="s">
        <v>36</v>
      </c>
      <c r="D338" s="130">
        <f t="shared" si="1"/>
        <v>8284</v>
      </c>
      <c r="E338" s="130">
        <f t="shared" si="1"/>
        <v>8284</v>
      </c>
    </row>
    <row r="339" spans="1:5" ht="25.5">
      <c r="A339" s="47" t="s">
        <v>42</v>
      </c>
      <c r="B339" s="21" t="s">
        <v>587</v>
      </c>
      <c r="C339" s="21" t="s">
        <v>38</v>
      </c>
      <c r="D339" s="130">
        <f>прил8!G491</f>
        <v>8284</v>
      </c>
      <c r="E339" s="130">
        <f>прил8!H491</f>
        <v>8284</v>
      </c>
    </row>
    <row r="340" spans="1:5" ht="38.25">
      <c r="A340" s="112" t="s">
        <v>168</v>
      </c>
      <c r="B340" s="91" t="s">
        <v>343</v>
      </c>
      <c r="C340" s="10"/>
      <c r="D340" s="131">
        <f>D341+D346</f>
        <v>12214</v>
      </c>
      <c r="E340" s="122"/>
    </row>
    <row r="341" spans="1:5" ht="25.5">
      <c r="A341" s="104" t="s">
        <v>82</v>
      </c>
      <c r="B341" s="12" t="s">
        <v>344</v>
      </c>
      <c r="C341" s="10"/>
      <c r="D341" s="122">
        <f>D342</f>
        <v>600</v>
      </c>
      <c r="E341" s="122"/>
    </row>
    <row r="342" spans="1:5" ht="25.5">
      <c r="A342" s="44" t="s">
        <v>201</v>
      </c>
      <c r="B342" s="10" t="s">
        <v>345</v>
      </c>
      <c r="C342" s="10"/>
      <c r="D342" s="122">
        <f>D343</f>
        <v>600</v>
      </c>
      <c r="E342" s="122"/>
    </row>
    <row r="343" spans="1:5" ht="39" customHeight="1">
      <c r="A343" s="44" t="s">
        <v>514</v>
      </c>
      <c r="B343" s="10" t="s">
        <v>760</v>
      </c>
      <c r="C343" s="10"/>
      <c r="D343" s="122">
        <f>D344</f>
        <v>600</v>
      </c>
      <c r="E343" s="122"/>
    </row>
    <row r="344" spans="1:5" ht="12.75">
      <c r="A344" s="64" t="s">
        <v>56</v>
      </c>
      <c r="B344" s="10" t="s">
        <v>760</v>
      </c>
      <c r="C344" s="10">
        <v>800</v>
      </c>
      <c r="D344" s="122">
        <f>D345</f>
        <v>600</v>
      </c>
      <c r="E344" s="122"/>
    </row>
    <row r="345" spans="1:5" ht="41.25" customHeight="1">
      <c r="A345" s="64" t="s">
        <v>676</v>
      </c>
      <c r="B345" s="10" t="s">
        <v>760</v>
      </c>
      <c r="C345" s="10">
        <v>810</v>
      </c>
      <c r="D345" s="122">
        <f>прил8!G327</f>
        <v>600</v>
      </c>
      <c r="E345" s="122"/>
    </row>
    <row r="346" spans="1:5" ht="25.5">
      <c r="A346" s="104" t="s">
        <v>83</v>
      </c>
      <c r="B346" s="10" t="s">
        <v>346</v>
      </c>
      <c r="C346" s="10"/>
      <c r="D346" s="122">
        <f>D347+D354</f>
        <v>11614</v>
      </c>
      <c r="E346" s="122"/>
    </row>
    <row r="347" spans="1:5" ht="25.5">
      <c r="A347" s="44" t="s">
        <v>540</v>
      </c>
      <c r="B347" s="10" t="s">
        <v>541</v>
      </c>
      <c r="C347" s="10"/>
      <c r="D347" s="122">
        <f>D348+D351</f>
        <v>834</v>
      </c>
      <c r="E347" s="122"/>
    </row>
    <row r="348" spans="1:5" ht="51">
      <c r="A348" s="44" t="s">
        <v>221</v>
      </c>
      <c r="B348" s="10" t="s">
        <v>347</v>
      </c>
      <c r="C348" s="10"/>
      <c r="D348" s="122">
        <f>D349</f>
        <v>255</v>
      </c>
      <c r="E348" s="122"/>
    </row>
    <row r="349" spans="1:5" ht="25.5">
      <c r="A349" s="22" t="s">
        <v>727</v>
      </c>
      <c r="B349" s="10" t="s">
        <v>347</v>
      </c>
      <c r="C349" s="10">
        <v>200</v>
      </c>
      <c r="D349" s="122">
        <f>D350</f>
        <v>255</v>
      </c>
      <c r="E349" s="122"/>
    </row>
    <row r="350" spans="1:5" ht="25.5">
      <c r="A350" s="22" t="s">
        <v>55</v>
      </c>
      <c r="B350" s="10" t="s">
        <v>347</v>
      </c>
      <c r="C350" s="10">
        <v>240</v>
      </c>
      <c r="D350" s="122">
        <f>прил8!G259</f>
        <v>255</v>
      </c>
      <c r="E350" s="122"/>
    </row>
    <row r="351" spans="1:5" ht="39" customHeight="1">
      <c r="A351" s="7" t="s">
        <v>145</v>
      </c>
      <c r="B351" s="16" t="s">
        <v>348</v>
      </c>
      <c r="C351" s="17"/>
      <c r="D351" s="127">
        <f>D352</f>
        <v>579</v>
      </c>
      <c r="E351" s="127"/>
    </row>
    <row r="352" spans="1:5" ht="25.5">
      <c r="A352" s="22" t="s">
        <v>727</v>
      </c>
      <c r="B352" s="16" t="s">
        <v>348</v>
      </c>
      <c r="C352" s="17" t="s">
        <v>52</v>
      </c>
      <c r="D352" s="127">
        <f>D353</f>
        <v>579</v>
      </c>
      <c r="E352" s="127"/>
    </row>
    <row r="353" spans="1:5" ht="25.5">
      <c r="A353" s="22" t="s">
        <v>55</v>
      </c>
      <c r="B353" s="16" t="s">
        <v>348</v>
      </c>
      <c r="C353" s="17" t="s">
        <v>98</v>
      </c>
      <c r="D353" s="127">
        <f>прил8!G262</f>
        <v>579</v>
      </c>
      <c r="E353" s="127"/>
    </row>
    <row r="354" spans="1:5" ht="25.5">
      <c r="A354" s="44" t="s">
        <v>350</v>
      </c>
      <c r="B354" s="14" t="s">
        <v>349</v>
      </c>
      <c r="C354" s="17"/>
      <c r="D354" s="127">
        <f>D355+D365+D368+D371+D362+D376+D379</f>
        <v>10780</v>
      </c>
      <c r="E354" s="127"/>
    </row>
    <row r="355" spans="1:5" ht="25.5">
      <c r="A355" s="44" t="s">
        <v>300</v>
      </c>
      <c r="B355" s="14" t="s">
        <v>637</v>
      </c>
      <c r="C355" s="14"/>
      <c r="D355" s="93">
        <f>D356+D358+D360</f>
        <v>2700</v>
      </c>
      <c r="E355" s="93"/>
    </row>
    <row r="356" spans="1:5" ht="38.25">
      <c r="A356" s="47" t="s">
        <v>50</v>
      </c>
      <c r="B356" s="14" t="s">
        <v>637</v>
      </c>
      <c r="C356" s="12">
        <v>100</v>
      </c>
      <c r="D356" s="120">
        <f>D357</f>
        <v>2241</v>
      </c>
      <c r="E356" s="93"/>
    </row>
    <row r="357" spans="1:5" ht="12.75">
      <c r="A357" s="47" t="s">
        <v>33</v>
      </c>
      <c r="B357" s="14" t="s">
        <v>637</v>
      </c>
      <c r="C357" s="12">
        <v>110</v>
      </c>
      <c r="D357" s="120">
        <f>прил8!G409</f>
        <v>2241</v>
      </c>
      <c r="E357" s="93"/>
    </row>
    <row r="358" spans="1:5" ht="25.5">
      <c r="A358" s="22" t="s">
        <v>727</v>
      </c>
      <c r="B358" s="14" t="s">
        <v>637</v>
      </c>
      <c r="C358" s="12">
        <v>200</v>
      </c>
      <c r="D358" s="120">
        <f>D359</f>
        <v>454</v>
      </c>
      <c r="E358" s="93"/>
    </row>
    <row r="359" spans="1:5" ht="25.5">
      <c r="A359" s="47" t="s">
        <v>55</v>
      </c>
      <c r="B359" s="14" t="s">
        <v>637</v>
      </c>
      <c r="C359" s="12">
        <v>240</v>
      </c>
      <c r="D359" s="120">
        <f>прил8!G411</f>
        <v>454</v>
      </c>
      <c r="E359" s="93"/>
    </row>
    <row r="360" spans="1:5" ht="12.75">
      <c r="A360" s="47" t="s">
        <v>56</v>
      </c>
      <c r="B360" s="14" t="s">
        <v>637</v>
      </c>
      <c r="C360" s="12">
        <v>800</v>
      </c>
      <c r="D360" s="120">
        <f>D361</f>
        <v>5</v>
      </c>
      <c r="E360" s="93"/>
    </row>
    <row r="361" spans="1:5" ht="12.75">
      <c r="A361" s="47" t="s">
        <v>57</v>
      </c>
      <c r="B361" s="14" t="s">
        <v>637</v>
      </c>
      <c r="C361" s="12">
        <v>850</v>
      </c>
      <c r="D361" s="120">
        <f>прил8!G413</f>
        <v>5</v>
      </c>
      <c r="E361" s="93"/>
    </row>
    <row r="362" spans="1:5" ht="12.75">
      <c r="A362" s="22" t="s">
        <v>660</v>
      </c>
      <c r="B362" s="14" t="s">
        <v>661</v>
      </c>
      <c r="C362" s="14"/>
      <c r="D362" s="93">
        <f>D363</f>
        <v>1701</v>
      </c>
      <c r="E362" s="93"/>
    </row>
    <row r="363" spans="1:5" ht="25.5">
      <c r="A363" s="22" t="s">
        <v>727</v>
      </c>
      <c r="B363" s="14" t="s">
        <v>661</v>
      </c>
      <c r="C363" s="12">
        <v>200</v>
      </c>
      <c r="D363" s="120">
        <f>D364</f>
        <v>1701</v>
      </c>
      <c r="E363" s="93"/>
    </row>
    <row r="364" spans="1:5" ht="25.5">
      <c r="A364" s="47" t="s">
        <v>55</v>
      </c>
      <c r="B364" s="14" t="s">
        <v>661</v>
      </c>
      <c r="C364" s="12">
        <v>240</v>
      </c>
      <c r="D364" s="120">
        <f>прил8!G416</f>
        <v>1701</v>
      </c>
      <c r="E364" s="93"/>
    </row>
    <row r="365" spans="1:5" ht="12.75">
      <c r="A365" s="22" t="s">
        <v>539</v>
      </c>
      <c r="B365" s="14" t="s">
        <v>635</v>
      </c>
      <c r="C365" s="14"/>
      <c r="D365" s="93">
        <f>D366</f>
        <v>950</v>
      </c>
      <c r="E365" s="93"/>
    </row>
    <row r="366" spans="1:5" ht="25.5">
      <c r="A366" s="22" t="s">
        <v>727</v>
      </c>
      <c r="B366" s="14" t="s">
        <v>635</v>
      </c>
      <c r="C366" s="14" t="s">
        <v>52</v>
      </c>
      <c r="D366" s="93">
        <f>D367</f>
        <v>950</v>
      </c>
      <c r="E366" s="93"/>
    </row>
    <row r="367" spans="1:5" ht="25.5">
      <c r="A367" s="47" t="s">
        <v>55</v>
      </c>
      <c r="B367" s="14" t="s">
        <v>635</v>
      </c>
      <c r="C367" s="14" t="s">
        <v>98</v>
      </c>
      <c r="D367" s="93">
        <f>прил8!G419</f>
        <v>950</v>
      </c>
      <c r="E367" s="93"/>
    </row>
    <row r="368" spans="1:5" ht="12.75">
      <c r="A368" s="22" t="s">
        <v>538</v>
      </c>
      <c r="B368" s="14" t="s">
        <v>636</v>
      </c>
      <c r="C368" s="14"/>
      <c r="D368" s="93">
        <f>D369</f>
        <v>2634</v>
      </c>
      <c r="E368" s="93"/>
    </row>
    <row r="369" spans="1:5" ht="25.5">
      <c r="A369" s="22" t="s">
        <v>727</v>
      </c>
      <c r="B369" s="14" t="s">
        <v>636</v>
      </c>
      <c r="C369" s="14" t="s">
        <v>52</v>
      </c>
      <c r="D369" s="93">
        <f>D370</f>
        <v>2634</v>
      </c>
      <c r="E369" s="93"/>
    </row>
    <row r="370" spans="1:5" ht="25.5">
      <c r="A370" s="47" t="s">
        <v>55</v>
      </c>
      <c r="B370" s="14" t="s">
        <v>636</v>
      </c>
      <c r="C370" s="14" t="s">
        <v>98</v>
      </c>
      <c r="D370" s="93">
        <f>прил8!G422</f>
        <v>2634</v>
      </c>
      <c r="E370" s="93"/>
    </row>
    <row r="371" spans="1:5" ht="12.75">
      <c r="A371" s="22" t="s">
        <v>202</v>
      </c>
      <c r="B371" s="14" t="s">
        <v>351</v>
      </c>
      <c r="C371" s="14"/>
      <c r="D371" s="93">
        <f>D374+D372</f>
        <v>2075</v>
      </c>
      <c r="E371" s="93"/>
    </row>
    <row r="372" spans="1:5" ht="25.5">
      <c r="A372" s="22" t="s">
        <v>727</v>
      </c>
      <c r="B372" s="14" t="s">
        <v>351</v>
      </c>
      <c r="C372" s="14" t="s">
        <v>52</v>
      </c>
      <c r="D372" s="93">
        <f>D373</f>
        <v>375</v>
      </c>
      <c r="E372" s="93"/>
    </row>
    <row r="373" spans="1:5" ht="25.5">
      <c r="A373" s="47" t="s">
        <v>55</v>
      </c>
      <c r="B373" s="14" t="s">
        <v>351</v>
      </c>
      <c r="C373" s="14" t="s">
        <v>98</v>
      </c>
      <c r="D373" s="93">
        <f>прил8!G425</f>
        <v>375</v>
      </c>
      <c r="E373" s="93"/>
    </row>
    <row r="374" spans="1:5" ht="12.75">
      <c r="A374" s="22" t="s">
        <v>184</v>
      </c>
      <c r="B374" s="14" t="s">
        <v>351</v>
      </c>
      <c r="C374" s="14" t="s">
        <v>182</v>
      </c>
      <c r="D374" s="93">
        <f>D375</f>
        <v>1700</v>
      </c>
      <c r="E374" s="93"/>
    </row>
    <row r="375" spans="1:5" ht="12.75">
      <c r="A375" s="22" t="s">
        <v>185</v>
      </c>
      <c r="B375" s="14" t="s">
        <v>351</v>
      </c>
      <c r="C375" s="14" t="s">
        <v>183</v>
      </c>
      <c r="D375" s="93">
        <f>прил8!G427</f>
        <v>1700</v>
      </c>
      <c r="E375" s="93"/>
    </row>
    <row r="376" spans="1:5" ht="38.25">
      <c r="A376" s="22" t="s">
        <v>757</v>
      </c>
      <c r="B376" s="14" t="s">
        <v>672</v>
      </c>
      <c r="C376" s="14"/>
      <c r="D376" s="93">
        <f>D377</f>
        <v>500</v>
      </c>
      <c r="E376" s="93"/>
    </row>
    <row r="377" spans="1:5" ht="25.5">
      <c r="A377" s="22" t="s">
        <v>727</v>
      </c>
      <c r="B377" s="14" t="s">
        <v>672</v>
      </c>
      <c r="C377" s="14" t="s">
        <v>52</v>
      </c>
      <c r="D377" s="93">
        <f>D378</f>
        <v>500</v>
      </c>
      <c r="E377" s="93"/>
    </row>
    <row r="378" spans="1:5" ht="25.5">
      <c r="A378" s="47" t="s">
        <v>55</v>
      </c>
      <c r="B378" s="14" t="s">
        <v>672</v>
      </c>
      <c r="C378" s="14" t="s">
        <v>98</v>
      </c>
      <c r="D378" s="93">
        <f>прил8!G430</f>
        <v>500</v>
      </c>
      <c r="E378" s="93"/>
    </row>
    <row r="379" spans="1:5" ht="38.25">
      <c r="A379" s="22" t="s">
        <v>758</v>
      </c>
      <c r="B379" s="14" t="s">
        <v>673</v>
      </c>
      <c r="C379" s="14"/>
      <c r="D379" s="93">
        <f>D380</f>
        <v>220</v>
      </c>
      <c r="E379" s="93"/>
    </row>
    <row r="380" spans="1:5" ht="25.5">
      <c r="A380" s="22" t="s">
        <v>727</v>
      </c>
      <c r="B380" s="14" t="s">
        <v>673</v>
      </c>
      <c r="C380" s="14" t="s">
        <v>52</v>
      </c>
      <c r="D380" s="93">
        <f>D381</f>
        <v>220</v>
      </c>
      <c r="E380" s="93"/>
    </row>
    <row r="381" spans="1:5" ht="25.5">
      <c r="A381" s="47" t="s">
        <v>55</v>
      </c>
      <c r="B381" s="14" t="s">
        <v>673</v>
      </c>
      <c r="C381" s="14" t="s">
        <v>98</v>
      </c>
      <c r="D381" s="93">
        <f>прил8!G433</f>
        <v>220</v>
      </c>
      <c r="E381" s="93"/>
    </row>
    <row r="382" spans="1:5" ht="38.25">
      <c r="A382" s="112" t="s">
        <v>170</v>
      </c>
      <c r="B382" s="20" t="s">
        <v>352</v>
      </c>
      <c r="C382" s="10"/>
      <c r="D382" s="131">
        <f>D383+D434+D546+D599</f>
        <v>1350773</v>
      </c>
      <c r="E382" s="131">
        <f>E383+E434+E546+E599</f>
        <v>630939</v>
      </c>
    </row>
    <row r="383" spans="1:5" s="66" customFormat="1" ht="12.75">
      <c r="A383" s="104" t="s">
        <v>223</v>
      </c>
      <c r="B383" s="10" t="s">
        <v>354</v>
      </c>
      <c r="C383" s="10"/>
      <c r="D383" s="122">
        <f>D384+D394+D415+D424</f>
        <v>380531</v>
      </c>
      <c r="E383" s="122">
        <f>E384+E394+E415+E424</f>
        <v>199809</v>
      </c>
    </row>
    <row r="384" spans="1:5" s="66" customFormat="1" ht="38.25">
      <c r="A384" s="104" t="s">
        <v>225</v>
      </c>
      <c r="B384" s="118" t="s">
        <v>355</v>
      </c>
      <c r="C384" s="10"/>
      <c r="D384" s="122">
        <f>D385+D388+D391</f>
        <v>45736</v>
      </c>
      <c r="E384" s="122"/>
    </row>
    <row r="385" spans="1:5" s="66" customFormat="1" ht="38.25">
      <c r="A385" s="104" t="s">
        <v>226</v>
      </c>
      <c r="B385" s="118" t="s">
        <v>353</v>
      </c>
      <c r="C385" s="10"/>
      <c r="D385" s="122">
        <f>D386</f>
        <v>58</v>
      </c>
      <c r="E385" s="122"/>
    </row>
    <row r="386" spans="1:5" s="66" customFormat="1" ht="25.5">
      <c r="A386" s="89" t="s">
        <v>34</v>
      </c>
      <c r="B386" s="118" t="s">
        <v>353</v>
      </c>
      <c r="C386" s="10">
        <v>600</v>
      </c>
      <c r="D386" s="122">
        <f>D387</f>
        <v>58</v>
      </c>
      <c r="E386" s="122"/>
    </row>
    <row r="387" spans="1:5" s="66" customFormat="1" ht="12.75">
      <c r="A387" s="89" t="s">
        <v>43</v>
      </c>
      <c r="B387" s="118" t="s">
        <v>353</v>
      </c>
      <c r="C387" s="10">
        <v>610</v>
      </c>
      <c r="D387" s="122">
        <f>прил8!G566</f>
        <v>58</v>
      </c>
      <c r="E387" s="122"/>
    </row>
    <row r="388" spans="1:5" s="66" customFormat="1" ht="63.75">
      <c r="A388" s="89" t="s">
        <v>763</v>
      </c>
      <c r="B388" s="118" t="s">
        <v>765</v>
      </c>
      <c r="C388" s="10"/>
      <c r="D388" s="122">
        <f>D389</f>
        <v>38000</v>
      </c>
      <c r="E388" s="122"/>
    </row>
    <row r="389" spans="1:5" s="66" customFormat="1" ht="25.5">
      <c r="A389" s="22" t="s">
        <v>727</v>
      </c>
      <c r="B389" s="118" t="s">
        <v>765</v>
      </c>
      <c r="C389" s="10">
        <v>200</v>
      </c>
      <c r="D389" s="122">
        <f>D390</f>
        <v>38000</v>
      </c>
      <c r="E389" s="122"/>
    </row>
    <row r="390" spans="1:5" s="66" customFormat="1" ht="25.5">
      <c r="A390" s="64" t="s">
        <v>55</v>
      </c>
      <c r="B390" s="118" t="s">
        <v>765</v>
      </c>
      <c r="C390" s="10">
        <v>240</v>
      </c>
      <c r="D390" s="122">
        <f>прил8!G569</f>
        <v>38000</v>
      </c>
      <c r="E390" s="122"/>
    </row>
    <row r="391" spans="1:5" s="66" customFormat="1" ht="43.5" customHeight="1">
      <c r="A391" s="89" t="s">
        <v>764</v>
      </c>
      <c r="B391" s="118" t="s">
        <v>766</v>
      </c>
      <c r="C391" s="10"/>
      <c r="D391" s="122">
        <f>D392</f>
        <v>7678</v>
      </c>
      <c r="E391" s="122"/>
    </row>
    <row r="392" spans="1:5" s="66" customFormat="1" ht="25.5">
      <c r="A392" s="22" t="s">
        <v>727</v>
      </c>
      <c r="B392" s="118" t="s">
        <v>766</v>
      </c>
      <c r="C392" s="10">
        <v>200</v>
      </c>
      <c r="D392" s="122">
        <f>D393</f>
        <v>7678</v>
      </c>
      <c r="E392" s="122"/>
    </row>
    <row r="393" spans="1:5" s="66" customFormat="1" ht="25.5">
      <c r="A393" s="64" t="s">
        <v>55</v>
      </c>
      <c r="B393" s="118" t="s">
        <v>766</v>
      </c>
      <c r="C393" s="10">
        <v>240</v>
      </c>
      <c r="D393" s="122">
        <f>прил8!G572</f>
        <v>7678</v>
      </c>
      <c r="E393" s="122"/>
    </row>
    <row r="394" spans="1:5" s="66" customFormat="1" ht="26.25" customHeight="1">
      <c r="A394" s="104" t="s">
        <v>224</v>
      </c>
      <c r="B394" s="12" t="s">
        <v>356</v>
      </c>
      <c r="C394" s="10"/>
      <c r="D394" s="122">
        <f>D395+D402+D405+D408</f>
        <v>332548</v>
      </c>
      <c r="E394" s="122">
        <f>E395+E402+E405+E408</f>
        <v>199809</v>
      </c>
    </row>
    <row r="395" spans="1:5" s="66" customFormat="1" ht="25.5">
      <c r="A395" s="161" t="s">
        <v>300</v>
      </c>
      <c r="B395" s="10" t="s">
        <v>357</v>
      </c>
      <c r="C395" s="10"/>
      <c r="D395" s="122">
        <f>D398+D396+D400</f>
        <v>112517</v>
      </c>
      <c r="E395" s="122"/>
    </row>
    <row r="396" spans="1:5" s="66" customFormat="1" ht="38.25">
      <c r="A396" s="47" t="s">
        <v>50</v>
      </c>
      <c r="B396" s="10" t="s">
        <v>357</v>
      </c>
      <c r="C396" s="10">
        <v>100</v>
      </c>
      <c r="D396" s="122">
        <f>D397</f>
        <v>60.4</v>
      </c>
      <c r="E396" s="122"/>
    </row>
    <row r="397" spans="1:5" s="66" customFormat="1" ht="12.75">
      <c r="A397" s="47" t="s">
        <v>33</v>
      </c>
      <c r="B397" s="10" t="s">
        <v>357</v>
      </c>
      <c r="C397" s="10">
        <v>110</v>
      </c>
      <c r="D397" s="122">
        <f>прил8!G576</f>
        <v>60.4</v>
      </c>
      <c r="E397" s="122"/>
    </row>
    <row r="398" spans="1:5" s="66" customFormat="1" ht="25.5">
      <c r="A398" s="157" t="s">
        <v>34</v>
      </c>
      <c r="B398" s="10" t="s">
        <v>357</v>
      </c>
      <c r="C398" s="10">
        <v>600</v>
      </c>
      <c r="D398" s="122">
        <f>D399</f>
        <v>112443.6</v>
      </c>
      <c r="E398" s="122"/>
    </row>
    <row r="399" spans="1:5" s="66" customFormat="1" ht="12.75">
      <c r="A399" s="157" t="s">
        <v>43</v>
      </c>
      <c r="B399" s="10" t="s">
        <v>357</v>
      </c>
      <c r="C399" s="10">
        <v>610</v>
      </c>
      <c r="D399" s="122">
        <f>прил8!G578</f>
        <v>112443.6</v>
      </c>
      <c r="E399" s="122"/>
    </row>
    <row r="400" spans="1:5" s="66" customFormat="1" ht="12.75">
      <c r="A400" s="47" t="s">
        <v>56</v>
      </c>
      <c r="B400" s="10" t="s">
        <v>357</v>
      </c>
      <c r="C400" s="10">
        <v>800</v>
      </c>
      <c r="D400" s="122">
        <f>D401</f>
        <v>13</v>
      </c>
      <c r="E400" s="122"/>
    </row>
    <row r="401" spans="1:5" s="66" customFormat="1" ht="12.75">
      <c r="A401" s="47" t="s">
        <v>57</v>
      </c>
      <c r="B401" s="10" t="s">
        <v>357</v>
      </c>
      <c r="C401" s="10">
        <v>850</v>
      </c>
      <c r="D401" s="122">
        <f>прил8!G580</f>
        <v>13</v>
      </c>
      <c r="E401" s="122"/>
    </row>
    <row r="402" spans="1:5" s="66" customFormat="1" ht="25.5">
      <c r="A402" s="89" t="s">
        <v>609</v>
      </c>
      <c r="B402" s="10" t="s">
        <v>358</v>
      </c>
      <c r="C402" s="10"/>
      <c r="D402" s="122">
        <f>D403</f>
        <v>20222</v>
      </c>
      <c r="E402" s="122"/>
    </row>
    <row r="403" spans="1:5" s="66" customFormat="1" ht="25.5">
      <c r="A403" s="157" t="s">
        <v>34</v>
      </c>
      <c r="B403" s="10" t="s">
        <v>358</v>
      </c>
      <c r="C403" s="10">
        <v>600</v>
      </c>
      <c r="D403" s="122">
        <f>D404</f>
        <v>20222</v>
      </c>
      <c r="E403" s="122"/>
    </row>
    <row r="404" spans="1:5" s="66" customFormat="1" ht="12.75">
      <c r="A404" s="157" t="s">
        <v>43</v>
      </c>
      <c r="B404" s="10" t="s">
        <v>358</v>
      </c>
      <c r="C404" s="10">
        <v>610</v>
      </c>
      <c r="D404" s="122">
        <f>прил8!G583</f>
        <v>20222</v>
      </c>
      <c r="E404" s="122"/>
    </row>
    <row r="405" spans="1:5" s="66" customFormat="1" ht="76.5">
      <c r="A405" s="7" t="s">
        <v>362</v>
      </c>
      <c r="B405" s="14" t="s">
        <v>361</v>
      </c>
      <c r="C405" s="14"/>
      <c r="D405" s="123">
        <f>D406</f>
        <v>185255</v>
      </c>
      <c r="E405" s="123">
        <f>E406</f>
        <v>185255</v>
      </c>
    </row>
    <row r="406" spans="1:5" s="66" customFormat="1" ht="25.5">
      <c r="A406" s="157" t="s">
        <v>34</v>
      </c>
      <c r="B406" s="14" t="s">
        <v>361</v>
      </c>
      <c r="C406" s="14" t="s">
        <v>31</v>
      </c>
      <c r="D406" s="123">
        <f>D407</f>
        <v>185255</v>
      </c>
      <c r="E406" s="123">
        <f>E407</f>
        <v>185255</v>
      </c>
    </row>
    <row r="407" spans="1:5" s="66" customFormat="1" ht="12.75">
      <c r="A407" s="157" t="s">
        <v>43</v>
      </c>
      <c r="B407" s="14" t="s">
        <v>361</v>
      </c>
      <c r="C407" s="14" t="s">
        <v>32</v>
      </c>
      <c r="D407" s="123">
        <f>прил8!G586</f>
        <v>185255</v>
      </c>
      <c r="E407" s="123">
        <f>прил8!H586</f>
        <v>185255</v>
      </c>
    </row>
    <row r="408" spans="1:5" s="66" customFormat="1" ht="51">
      <c r="A408" s="111" t="s">
        <v>363</v>
      </c>
      <c r="B408" s="21" t="s">
        <v>364</v>
      </c>
      <c r="C408" s="21"/>
      <c r="D408" s="125">
        <f>D411+D409+D413</f>
        <v>14554</v>
      </c>
      <c r="E408" s="125">
        <f>E411+E409+E413</f>
        <v>14554</v>
      </c>
    </row>
    <row r="409" spans="1:5" s="66" customFormat="1" ht="25.5">
      <c r="A409" s="22" t="s">
        <v>727</v>
      </c>
      <c r="B409" s="21" t="s">
        <v>364</v>
      </c>
      <c r="C409" s="21" t="s">
        <v>52</v>
      </c>
      <c r="D409" s="125">
        <f>D410</f>
        <v>206</v>
      </c>
      <c r="E409" s="125">
        <f>E410</f>
        <v>206</v>
      </c>
    </row>
    <row r="410" spans="1:5" s="66" customFormat="1" ht="25.5">
      <c r="A410" s="84" t="s">
        <v>55</v>
      </c>
      <c r="B410" s="21" t="s">
        <v>364</v>
      </c>
      <c r="C410" s="21" t="s">
        <v>98</v>
      </c>
      <c r="D410" s="125">
        <f>прил8!G822</f>
        <v>206</v>
      </c>
      <c r="E410" s="125">
        <f>прил8!H822</f>
        <v>206</v>
      </c>
    </row>
    <row r="411" spans="1:5" s="66" customFormat="1" ht="12.75">
      <c r="A411" s="113" t="s">
        <v>39</v>
      </c>
      <c r="B411" s="21" t="s">
        <v>364</v>
      </c>
      <c r="C411" s="21" t="s">
        <v>36</v>
      </c>
      <c r="D411" s="125">
        <f>D412</f>
        <v>13763</v>
      </c>
      <c r="E411" s="125">
        <f>E412</f>
        <v>13763</v>
      </c>
    </row>
    <row r="412" spans="1:5" s="66" customFormat="1" ht="12.75">
      <c r="A412" s="113" t="s">
        <v>40</v>
      </c>
      <c r="B412" s="21" t="s">
        <v>364</v>
      </c>
      <c r="C412" s="21" t="s">
        <v>37</v>
      </c>
      <c r="D412" s="125">
        <f>прил8!G824</f>
        <v>13763</v>
      </c>
      <c r="E412" s="125">
        <f>прил8!H824</f>
        <v>13763</v>
      </c>
    </row>
    <row r="413" spans="1:5" s="66" customFormat="1" ht="25.5">
      <c r="A413" s="113" t="s">
        <v>34</v>
      </c>
      <c r="B413" s="21" t="s">
        <v>364</v>
      </c>
      <c r="C413" s="14" t="s">
        <v>31</v>
      </c>
      <c r="D413" s="93">
        <f>D414</f>
        <v>585</v>
      </c>
      <c r="E413" s="93">
        <f>E414</f>
        <v>585</v>
      </c>
    </row>
    <row r="414" spans="1:5" s="66" customFormat="1" ht="12.75">
      <c r="A414" s="113" t="s">
        <v>43</v>
      </c>
      <c r="B414" s="21" t="s">
        <v>364</v>
      </c>
      <c r="C414" s="14" t="s">
        <v>32</v>
      </c>
      <c r="D414" s="128">
        <f>прил8!G462</f>
        <v>585</v>
      </c>
      <c r="E414" s="128">
        <f>прил8!H462</f>
        <v>585</v>
      </c>
    </row>
    <row r="415" spans="1:5" s="66" customFormat="1" ht="39" customHeight="1">
      <c r="A415" s="158" t="s">
        <v>227</v>
      </c>
      <c r="B415" s="14" t="s">
        <v>360</v>
      </c>
      <c r="C415" s="14"/>
      <c r="D415" s="123">
        <f>D416+D421</f>
        <v>330</v>
      </c>
      <c r="E415" s="123"/>
    </row>
    <row r="416" spans="1:5" s="66" customFormat="1" ht="12.75">
      <c r="A416" s="158" t="s">
        <v>146</v>
      </c>
      <c r="B416" s="14" t="s">
        <v>359</v>
      </c>
      <c r="C416" s="14"/>
      <c r="D416" s="123">
        <f>D419+D417</f>
        <v>125</v>
      </c>
      <c r="E416" s="123"/>
    </row>
    <row r="417" spans="1:5" s="66" customFormat="1" ht="38.25">
      <c r="A417" s="47" t="s">
        <v>50</v>
      </c>
      <c r="B417" s="10" t="s">
        <v>359</v>
      </c>
      <c r="C417" s="10">
        <v>100</v>
      </c>
      <c r="D417" s="122">
        <f>D418</f>
        <v>62</v>
      </c>
      <c r="E417" s="123"/>
    </row>
    <row r="418" spans="1:5" s="66" customFormat="1" ht="12.75">
      <c r="A418" s="47" t="s">
        <v>33</v>
      </c>
      <c r="B418" s="10" t="s">
        <v>359</v>
      </c>
      <c r="C418" s="10">
        <v>110</v>
      </c>
      <c r="D418" s="122">
        <f>прил8!G758</f>
        <v>62</v>
      </c>
      <c r="E418" s="123"/>
    </row>
    <row r="419" spans="1:5" s="66" customFormat="1" ht="25.5">
      <c r="A419" s="22" t="s">
        <v>727</v>
      </c>
      <c r="B419" s="10" t="s">
        <v>359</v>
      </c>
      <c r="C419" s="10">
        <v>200</v>
      </c>
      <c r="D419" s="122">
        <f>D420</f>
        <v>63</v>
      </c>
      <c r="E419" s="122"/>
    </row>
    <row r="420" spans="1:5" s="66" customFormat="1" ht="25.5">
      <c r="A420" s="84" t="s">
        <v>55</v>
      </c>
      <c r="B420" s="10" t="s">
        <v>359</v>
      </c>
      <c r="C420" s="10">
        <v>240</v>
      </c>
      <c r="D420" s="122">
        <f>прил8!G760</f>
        <v>63</v>
      </c>
      <c r="E420" s="122"/>
    </row>
    <row r="421" spans="1:5" s="66" customFormat="1" ht="25.5">
      <c r="A421" s="158" t="s">
        <v>767</v>
      </c>
      <c r="B421" s="14" t="s">
        <v>768</v>
      </c>
      <c r="C421" s="10"/>
      <c r="D421" s="122">
        <f>D422</f>
        <v>205</v>
      </c>
      <c r="E421" s="122"/>
    </row>
    <row r="422" spans="1:5" s="66" customFormat="1" ht="25.5">
      <c r="A422" s="158" t="s">
        <v>34</v>
      </c>
      <c r="B422" s="14" t="s">
        <v>768</v>
      </c>
      <c r="C422" s="14" t="s">
        <v>31</v>
      </c>
      <c r="D422" s="123">
        <f>D423</f>
        <v>205</v>
      </c>
      <c r="E422" s="123"/>
    </row>
    <row r="423" spans="1:5" s="66" customFormat="1" ht="12.75">
      <c r="A423" s="158" t="s">
        <v>43</v>
      </c>
      <c r="B423" s="14" t="s">
        <v>768</v>
      </c>
      <c r="C423" s="14" t="s">
        <v>32</v>
      </c>
      <c r="D423" s="123">
        <f>прил8!G590</f>
        <v>205</v>
      </c>
      <c r="E423" s="123"/>
    </row>
    <row r="424" spans="1:5" s="66" customFormat="1" ht="25.5">
      <c r="A424" s="158" t="s">
        <v>515</v>
      </c>
      <c r="B424" s="14" t="s">
        <v>366</v>
      </c>
      <c r="C424" s="14"/>
      <c r="D424" s="123">
        <f>D428+D431+D425</f>
        <v>1917</v>
      </c>
      <c r="E424" s="123"/>
    </row>
    <row r="425" spans="1:5" s="66" customFormat="1" ht="25.5">
      <c r="A425" s="203" t="s">
        <v>700</v>
      </c>
      <c r="B425" s="10" t="s">
        <v>699</v>
      </c>
      <c r="C425" s="14"/>
      <c r="D425" s="123">
        <f>D426</f>
        <v>297</v>
      </c>
      <c r="E425" s="123"/>
    </row>
    <row r="426" spans="1:5" s="66" customFormat="1" ht="25.5">
      <c r="A426" s="158" t="s">
        <v>34</v>
      </c>
      <c r="B426" s="10" t="s">
        <v>699</v>
      </c>
      <c r="C426" s="14" t="s">
        <v>31</v>
      </c>
      <c r="D426" s="123">
        <f>D427</f>
        <v>297</v>
      </c>
      <c r="E426" s="123"/>
    </row>
    <row r="427" spans="1:5" s="66" customFormat="1" ht="12.75">
      <c r="A427" s="158" t="s">
        <v>43</v>
      </c>
      <c r="B427" s="10" t="s">
        <v>699</v>
      </c>
      <c r="C427" s="14" t="s">
        <v>32</v>
      </c>
      <c r="D427" s="123">
        <f>прил8!G594</f>
        <v>297</v>
      </c>
      <c r="E427" s="123"/>
    </row>
    <row r="428" spans="1:5" s="66" customFormat="1" ht="25.5">
      <c r="A428" s="158" t="s">
        <v>728</v>
      </c>
      <c r="B428" s="10" t="s">
        <v>719</v>
      </c>
      <c r="C428" s="14"/>
      <c r="D428" s="123">
        <f>D429</f>
        <v>620</v>
      </c>
      <c r="E428" s="123"/>
    </row>
    <row r="429" spans="1:5" s="66" customFormat="1" ht="25.5">
      <c r="A429" s="158" t="s">
        <v>34</v>
      </c>
      <c r="B429" s="10" t="s">
        <v>719</v>
      </c>
      <c r="C429" s="14" t="s">
        <v>31</v>
      </c>
      <c r="D429" s="123">
        <f>D430</f>
        <v>620</v>
      </c>
      <c r="E429" s="123"/>
    </row>
    <row r="430" spans="1:5" s="66" customFormat="1" ht="12.75">
      <c r="A430" s="158" t="s">
        <v>43</v>
      </c>
      <c r="B430" s="10" t="s">
        <v>719</v>
      </c>
      <c r="C430" s="14" t="s">
        <v>32</v>
      </c>
      <c r="D430" s="123">
        <f>прил8!G597</f>
        <v>620</v>
      </c>
      <c r="E430" s="123"/>
    </row>
    <row r="431" spans="1:5" s="66" customFormat="1" ht="12.75">
      <c r="A431" s="158" t="s">
        <v>129</v>
      </c>
      <c r="B431" s="14" t="s">
        <v>546</v>
      </c>
      <c r="C431" s="14"/>
      <c r="D431" s="123">
        <f>D432</f>
        <v>1000</v>
      </c>
      <c r="E431" s="123"/>
    </row>
    <row r="432" spans="1:5" s="66" customFormat="1" ht="25.5">
      <c r="A432" s="158" t="s">
        <v>34</v>
      </c>
      <c r="B432" s="14" t="s">
        <v>546</v>
      </c>
      <c r="C432" s="14" t="s">
        <v>31</v>
      </c>
      <c r="D432" s="123">
        <f>D433</f>
        <v>1000</v>
      </c>
      <c r="E432" s="123"/>
    </row>
    <row r="433" spans="1:5" s="66" customFormat="1" ht="12.75">
      <c r="A433" s="158" t="s">
        <v>43</v>
      </c>
      <c r="B433" s="14" t="s">
        <v>546</v>
      </c>
      <c r="C433" s="14" t="s">
        <v>32</v>
      </c>
      <c r="D433" s="123">
        <f>прил8!G600</f>
        <v>1000</v>
      </c>
      <c r="E433" s="123"/>
    </row>
    <row r="434" spans="1:5" ht="12.75">
      <c r="A434" s="104" t="s">
        <v>171</v>
      </c>
      <c r="B434" s="10" t="s">
        <v>367</v>
      </c>
      <c r="C434" s="10"/>
      <c r="D434" s="122">
        <f>D435+D519+D507+D500+D542</f>
        <v>863585</v>
      </c>
      <c r="E434" s="122">
        <f>E435+E519+E507+E500</f>
        <v>431130</v>
      </c>
    </row>
    <row r="435" spans="1:5" ht="25.5">
      <c r="A435" s="158" t="s">
        <v>228</v>
      </c>
      <c r="B435" s="10" t="s">
        <v>368</v>
      </c>
      <c r="C435" s="10"/>
      <c r="D435" s="122">
        <f>D436+D445+D450+D491+D486+D494+D460+D465+D472+D480+D455+D477+D497+D483</f>
        <v>528456</v>
      </c>
      <c r="E435" s="122">
        <f>E436+E445+E450+E491+E486+E494+E460+E455+E477+E497+E465+E472</f>
        <v>411796</v>
      </c>
    </row>
    <row r="436" spans="1:5" ht="25.5">
      <c r="A436" s="104" t="s">
        <v>300</v>
      </c>
      <c r="B436" s="10" t="s">
        <v>369</v>
      </c>
      <c r="C436" s="10"/>
      <c r="D436" s="122">
        <f>D443+D437+D439+D441</f>
        <v>87660</v>
      </c>
      <c r="E436" s="122"/>
    </row>
    <row r="437" spans="1:5" ht="38.25" customHeight="1">
      <c r="A437" s="47" t="s">
        <v>50</v>
      </c>
      <c r="B437" s="10" t="s">
        <v>369</v>
      </c>
      <c r="C437" s="10">
        <v>100</v>
      </c>
      <c r="D437" s="122">
        <f>D438</f>
        <v>10</v>
      </c>
      <c r="E437" s="122"/>
    </row>
    <row r="438" spans="1:5" ht="12.75">
      <c r="A438" s="47" t="s">
        <v>33</v>
      </c>
      <c r="B438" s="10" t="s">
        <v>369</v>
      </c>
      <c r="C438" s="10">
        <v>110</v>
      </c>
      <c r="D438" s="122">
        <f>прил8!G616</f>
        <v>10</v>
      </c>
      <c r="E438" s="122"/>
    </row>
    <row r="439" spans="1:5" ht="25.5">
      <c r="A439" s="22" t="s">
        <v>727</v>
      </c>
      <c r="B439" s="10" t="s">
        <v>369</v>
      </c>
      <c r="C439" s="12">
        <v>200</v>
      </c>
      <c r="D439" s="120">
        <f>D440</f>
        <v>11069</v>
      </c>
      <c r="E439" s="120"/>
    </row>
    <row r="440" spans="1:5" ht="25.5">
      <c r="A440" s="64" t="s">
        <v>55</v>
      </c>
      <c r="B440" s="10" t="s">
        <v>369</v>
      </c>
      <c r="C440" s="12">
        <v>240</v>
      </c>
      <c r="D440" s="120">
        <f>прил8!G618</f>
        <v>11069</v>
      </c>
      <c r="E440" s="120"/>
    </row>
    <row r="441" spans="1:5" ht="25.5">
      <c r="A441" s="89" t="s">
        <v>34</v>
      </c>
      <c r="B441" s="10" t="s">
        <v>369</v>
      </c>
      <c r="C441" s="12">
        <v>600</v>
      </c>
      <c r="D441" s="120">
        <f>D442</f>
        <v>75804</v>
      </c>
      <c r="E441" s="120"/>
    </row>
    <row r="442" spans="1:5" ht="12.75">
      <c r="A442" s="89" t="s">
        <v>43</v>
      </c>
      <c r="B442" s="10" t="s">
        <v>369</v>
      </c>
      <c r="C442" s="12">
        <v>610</v>
      </c>
      <c r="D442" s="120">
        <f>прил8!G620</f>
        <v>75804</v>
      </c>
      <c r="E442" s="120"/>
    </row>
    <row r="443" spans="1:5" ht="12.75">
      <c r="A443" s="47" t="s">
        <v>56</v>
      </c>
      <c r="B443" s="10" t="s">
        <v>369</v>
      </c>
      <c r="C443" s="10">
        <v>800</v>
      </c>
      <c r="D443" s="122">
        <f>D444</f>
        <v>777</v>
      </c>
      <c r="E443" s="122"/>
    </row>
    <row r="444" spans="1:5" ht="12.75">
      <c r="A444" s="47" t="s">
        <v>57</v>
      </c>
      <c r="B444" s="10" t="s">
        <v>369</v>
      </c>
      <c r="C444" s="10">
        <v>850</v>
      </c>
      <c r="D444" s="122">
        <f>прил8!G622</f>
        <v>777</v>
      </c>
      <c r="E444" s="122"/>
    </row>
    <row r="445" spans="1:5" ht="12.75">
      <c r="A445" s="89" t="s">
        <v>129</v>
      </c>
      <c r="B445" s="10" t="s">
        <v>370</v>
      </c>
      <c r="C445" s="10"/>
      <c r="D445" s="122">
        <f>D448+D446</f>
        <v>2110</v>
      </c>
      <c r="E445" s="122"/>
    </row>
    <row r="446" spans="1:5" ht="25.5">
      <c r="A446" s="22" t="s">
        <v>727</v>
      </c>
      <c r="B446" s="10" t="s">
        <v>370</v>
      </c>
      <c r="C446" s="10">
        <v>200</v>
      </c>
      <c r="D446" s="122">
        <f>D447</f>
        <v>100</v>
      </c>
      <c r="E446" s="122"/>
    </row>
    <row r="447" spans="1:5" ht="25.5">
      <c r="A447" s="64" t="s">
        <v>55</v>
      </c>
      <c r="B447" s="10" t="s">
        <v>370</v>
      </c>
      <c r="C447" s="10">
        <v>240</v>
      </c>
      <c r="D447" s="122">
        <f>прил8!G625</f>
        <v>100</v>
      </c>
      <c r="E447" s="122"/>
    </row>
    <row r="448" spans="1:5" ht="25.5">
      <c r="A448" s="89" t="s">
        <v>34</v>
      </c>
      <c r="B448" s="10" t="s">
        <v>370</v>
      </c>
      <c r="C448" s="10">
        <v>600</v>
      </c>
      <c r="D448" s="122">
        <f>D449</f>
        <v>2010</v>
      </c>
      <c r="E448" s="122"/>
    </row>
    <row r="449" spans="1:5" ht="12.75">
      <c r="A449" s="89" t="s">
        <v>43</v>
      </c>
      <c r="B449" s="10" t="s">
        <v>370</v>
      </c>
      <c r="C449" s="10">
        <v>610</v>
      </c>
      <c r="D449" s="122">
        <f>прил8!G627</f>
        <v>2010</v>
      </c>
      <c r="E449" s="122"/>
    </row>
    <row r="450" spans="1:5" ht="25.5">
      <c r="A450" s="89" t="s">
        <v>372</v>
      </c>
      <c r="B450" s="10" t="s">
        <v>371</v>
      </c>
      <c r="C450" s="10"/>
      <c r="D450" s="122">
        <f>D453+D451</f>
        <v>5993</v>
      </c>
      <c r="E450" s="122"/>
    </row>
    <row r="451" spans="1:5" ht="25.5">
      <c r="A451" s="22" t="s">
        <v>727</v>
      </c>
      <c r="B451" s="10" t="s">
        <v>371</v>
      </c>
      <c r="C451" s="10">
        <v>200</v>
      </c>
      <c r="D451" s="122">
        <f>D452</f>
        <v>500</v>
      </c>
      <c r="E451" s="122"/>
    </row>
    <row r="452" spans="1:5" ht="25.5">
      <c r="A452" s="64" t="s">
        <v>55</v>
      </c>
      <c r="B452" s="10" t="s">
        <v>371</v>
      </c>
      <c r="C452" s="10">
        <v>240</v>
      </c>
      <c r="D452" s="122">
        <f>прил8!G630</f>
        <v>500</v>
      </c>
      <c r="E452" s="122"/>
    </row>
    <row r="453" spans="1:5" ht="25.5">
      <c r="A453" s="89" t="s">
        <v>34</v>
      </c>
      <c r="B453" s="10" t="s">
        <v>371</v>
      </c>
      <c r="C453" s="10">
        <v>600</v>
      </c>
      <c r="D453" s="122">
        <f>D454</f>
        <v>5493</v>
      </c>
      <c r="E453" s="122"/>
    </row>
    <row r="454" spans="1:5" ht="12.75">
      <c r="A454" s="89" t="s">
        <v>43</v>
      </c>
      <c r="B454" s="10" t="s">
        <v>371</v>
      </c>
      <c r="C454" s="10">
        <v>610</v>
      </c>
      <c r="D454" s="122">
        <f>прил8!G632</f>
        <v>5493</v>
      </c>
      <c r="E454" s="122"/>
    </row>
    <row r="455" spans="1:5" ht="25.5">
      <c r="A455" s="205" t="s">
        <v>700</v>
      </c>
      <c r="B455" s="10" t="s">
        <v>701</v>
      </c>
      <c r="C455" s="14"/>
      <c r="D455" s="122">
        <f>D458+D456</f>
        <v>263</v>
      </c>
      <c r="E455" s="122"/>
    </row>
    <row r="456" spans="1:5" ht="25.5">
      <c r="A456" s="22" t="s">
        <v>727</v>
      </c>
      <c r="B456" s="10" t="s">
        <v>701</v>
      </c>
      <c r="C456" s="10">
        <v>200</v>
      </c>
      <c r="D456" s="122">
        <f>D457</f>
        <v>15</v>
      </c>
      <c r="E456" s="122"/>
    </row>
    <row r="457" spans="1:5" ht="25.5">
      <c r="A457" s="47" t="s">
        <v>55</v>
      </c>
      <c r="B457" s="10" t="s">
        <v>701</v>
      </c>
      <c r="C457" s="10">
        <v>240</v>
      </c>
      <c r="D457" s="122">
        <f>прил8!G635</f>
        <v>15</v>
      </c>
      <c r="E457" s="122"/>
    </row>
    <row r="458" spans="1:5" ht="25.5">
      <c r="A458" s="89" t="s">
        <v>34</v>
      </c>
      <c r="B458" s="10" t="s">
        <v>701</v>
      </c>
      <c r="C458" s="10">
        <v>600</v>
      </c>
      <c r="D458" s="122">
        <f>D459</f>
        <v>248</v>
      </c>
      <c r="E458" s="122"/>
    </row>
    <row r="459" spans="1:5" ht="12.75">
      <c r="A459" s="89" t="s">
        <v>43</v>
      </c>
      <c r="B459" s="10" t="s">
        <v>701</v>
      </c>
      <c r="C459" s="10">
        <v>610</v>
      </c>
      <c r="D459" s="122">
        <f>прил8!G637</f>
        <v>248</v>
      </c>
      <c r="E459" s="122"/>
    </row>
    <row r="460" spans="1:5" ht="38.25">
      <c r="A460" s="7" t="s">
        <v>379</v>
      </c>
      <c r="B460" s="16" t="s">
        <v>378</v>
      </c>
      <c r="C460" s="17"/>
      <c r="D460" s="127">
        <f>D461+D463</f>
        <v>1885</v>
      </c>
      <c r="E460" s="127">
        <f>E461+E463</f>
        <v>1885</v>
      </c>
    </row>
    <row r="461" spans="1:5" ht="38.25">
      <c r="A461" s="22" t="s">
        <v>50</v>
      </c>
      <c r="B461" s="16" t="s">
        <v>378</v>
      </c>
      <c r="C461" s="17" t="s">
        <v>49</v>
      </c>
      <c r="D461" s="127">
        <f>D462</f>
        <v>1804</v>
      </c>
      <c r="E461" s="127">
        <f>E462</f>
        <v>1804</v>
      </c>
    </row>
    <row r="462" spans="1:5" ht="12.75">
      <c r="A462" s="22" t="s">
        <v>51</v>
      </c>
      <c r="B462" s="16" t="s">
        <v>378</v>
      </c>
      <c r="C462" s="17" t="s">
        <v>96</v>
      </c>
      <c r="D462" s="127">
        <f>прил8!G84</f>
        <v>1804</v>
      </c>
      <c r="E462" s="127">
        <f>D462</f>
        <v>1804</v>
      </c>
    </row>
    <row r="463" spans="1:5" ht="25.5">
      <c r="A463" s="22" t="s">
        <v>727</v>
      </c>
      <c r="B463" s="16" t="s">
        <v>378</v>
      </c>
      <c r="C463" s="17" t="s">
        <v>52</v>
      </c>
      <c r="D463" s="127">
        <f>D464</f>
        <v>81</v>
      </c>
      <c r="E463" s="127">
        <f>E464</f>
        <v>81</v>
      </c>
    </row>
    <row r="464" spans="1:5" ht="25.5">
      <c r="A464" s="22" t="s">
        <v>55</v>
      </c>
      <c r="B464" s="16" t="s">
        <v>378</v>
      </c>
      <c r="C464" s="17" t="s">
        <v>98</v>
      </c>
      <c r="D464" s="127">
        <f>прил8!G86</f>
        <v>81</v>
      </c>
      <c r="E464" s="127">
        <f>D464</f>
        <v>81</v>
      </c>
    </row>
    <row r="465" spans="1:5" ht="89.25">
      <c r="A465" s="7" t="s">
        <v>381</v>
      </c>
      <c r="B465" s="16" t="s">
        <v>380</v>
      </c>
      <c r="C465" s="17"/>
      <c r="D465" s="127">
        <f>D466+D468+D470</f>
        <v>408009</v>
      </c>
      <c r="E465" s="127">
        <f>E466+E468+E470</f>
        <v>408009</v>
      </c>
    </row>
    <row r="466" spans="1:5" ht="38.25">
      <c r="A466" s="47" t="s">
        <v>50</v>
      </c>
      <c r="B466" s="16" t="s">
        <v>380</v>
      </c>
      <c r="C466" s="14" t="s">
        <v>49</v>
      </c>
      <c r="D466" s="93">
        <f>D467</f>
        <v>44432</v>
      </c>
      <c r="E466" s="93">
        <f>E467</f>
        <v>44432</v>
      </c>
    </row>
    <row r="467" spans="1:5" ht="12.75">
      <c r="A467" s="47" t="s">
        <v>33</v>
      </c>
      <c r="B467" s="16" t="s">
        <v>380</v>
      </c>
      <c r="C467" s="14" t="s">
        <v>113</v>
      </c>
      <c r="D467" s="93">
        <f>прил8!G640</f>
        <v>44432</v>
      </c>
      <c r="E467" s="93">
        <f>D467</f>
        <v>44432</v>
      </c>
    </row>
    <row r="468" spans="1:5" ht="25.5">
      <c r="A468" s="22" t="s">
        <v>727</v>
      </c>
      <c r="B468" s="16" t="s">
        <v>380</v>
      </c>
      <c r="C468" s="14" t="s">
        <v>52</v>
      </c>
      <c r="D468" s="93">
        <f>D469</f>
        <v>245</v>
      </c>
      <c r="E468" s="93">
        <f>E469</f>
        <v>245</v>
      </c>
    </row>
    <row r="469" spans="1:5" ht="25.5">
      <c r="A469" s="47" t="s">
        <v>55</v>
      </c>
      <c r="B469" s="16" t="s">
        <v>380</v>
      </c>
      <c r="C469" s="14" t="s">
        <v>98</v>
      </c>
      <c r="D469" s="93">
        <f>прил8!G642</f>
        <v>245</v>
      </c>
      <c r="E469" s="93">
        <f>D469</f>
        <v>245</v>
      </c>
    </row>
    <row r="470" spans="1:5" ht="25.5">
      <c r="A470" s="47" t="s">
        <v>34</v>
      </c>
      <c r="B470" s="16" t="s">
        <v>380</v>
      </c>
      <c r="C470" s="14" t="s">
        <v>31</v>
      </c>
      <c r="D470" s="93">
        <f>D471</f>
        <v>363332</v>
      </c>
      <c r="E470" s="93">
        <f>E471</f>
        <v>363332</v>
      </c>
    </row>
    <row r="471" spans="1:5" ht="12.75">
      <c r="A471" s="47" t="s">
        <v>35</v>
      </c>
      <c r="B471" s="16" t="s">
        <v>380</v>
      </c>
      <c r="C471" s="14" t="s">
        <v>32</v>
      </c>
      <c r="D471" s="128">
        <f>прил8!G644</f>
        <v>363332</v>
      </c>
      <c r="E471" s="128">
        <f>D471</f>
        <v>363332</v>
      </c>
    </row>
    <row r="472" spans="1:5" ht="38.25">
      <c r="A472" s="7" t="s">
        <v>383</v>
      </c>
      <c r="B472" s="14" t="s">
        <v>382</v>
      </c>
      <c r="C472" s="14"/>
      <c r="D472" s="93">
        <f>D475+D473</f>
        <v>1902</v>
      </c>
      <c r="E472" s="93">
        <f>E475+E473</f>
        <v>1902</v>
      </c>
    </row>
    <row r="473" spans="1:5" ht="38.25">
      <c r="A473" s="47" t="s">
        <v>50</v>
      </c>
      <c r="B473" s="14" t="s">
        <v>382</v>
      </c>
      <c r="C473" s="14" t="s">
        <v>49</v>
      </c>
      <c r="D473" s="93">
        <f>D474</f>
        <v>156.3</v>
      </c>
      <c r="E473" s="93">
        <f>E474</f>
        <v>156.3</v>
      </c>
    </row>
    <row r="474" spans="1:5" ht="12.75">
      <c r="A474" s="47" t="s">
        <v>33</v>
      </c>
      <c r="B474" s="14" t="s">
        <v>382</v>
      </c>
      <c r="C474" s="14" t="s">
        <v>113</v>
      </c>
      <c r="D474" s="93">
        <f>прил8!G647</f>
        <v>156.3</v>
      </c>
      <c r="E474" s="93">
        <f>D474</f>
        <v>156.3</v>
      </c>
    </row>
    <row r="475" spans="1:5" ht="25.5">
      <c r="A475" s="47" t="s">
        <v>34</v>
      </c>
      <c r="B475" s="14" t="s">
        <v>382</v>
      </c>
      <c r="C475" s="14" t="s">
        <v>31</v>
      </c>
      <c r="D475" s="123">
        <f>D476</f>
        <v>1745.7</v>
      </c>
      <c r="E475" s="123">
        <f>E476</f>
        <v>1745.7</v>
      </c>
    </row>
    <row r="476" spans="1:5" ht="12.75">
      <c r="A476" s="47" t="s">
        <v>35</v>
      </c>
      <c r="B476" s="14" t="s">
        <v>382</v>
      </c>
      <c r="C476" s="14" t="s">
        <v>32</v>
      </c>
      <c r="D476" s="123">
        <f>прил8!G649</f>
        <v>1745.7</v>
      </c>
      <c r="E476" s="123">
        <f>D476</f>
        <v>1745.7</v>
      </c>
    </row>
    <row r="477" spans="1:5" ht="38.25">
      <c r="A477" s="205" t="s">
        <v>702</v>
      </c>
      <c r="B477" s="10" t="s">
        <v>703</v>
      </c>
      <c r="C477" s="10"/>
      <c r="D477" s="122">
        <f>D478</f>
        <v>1350</v>
      </c>
      <c r="E477" s="122"/>
    </row>
    <row r="478" spans="1:5" ht="25.5">
      <c r="A478" s="89" t="s">
        <v>34</v>
      </c>
      <c r="B478" s="10" t="s">
        <v>703</v>
      </c>
      <c r="C478" s="10">
        <v>600</v>
      </c>
      <c r="D478" s="122">
        <f>D479</f>
        <v>1350</v>
      </c>
      <c r="E478" s="122"/>
    </row>
    <row r="479" spans="1:5" ht="12.75">
      <c r="A479" s="89" t="s">
        <v>43</v>
      </c>
      <c r="B479" s="10" t="s">
        <v>703</v>
      </c>
      <c r="C479" s="10">
        <v>610</v>
      </c>
      <c r="D479" s="122">
        <f>прил8!G652</f>
        <v>1350</v>
      </c>
      <c r="E479" s="122"/>
    </row>
    <row r="480" spans="1:5" ht="38.25">
      <c r="A480" s="47" t="s">
        <v>190</v>
      </c>
      <c r="B480" s="14" t="s">
        <v>384</v>
      </c>
      <c r="C480" s="14"/>
      <c r="D480" s="123">
        <f>D481</f>
        <v>8344</v>
      </c>
      <c r="E480" s="123"/>
    </row>
    <row r="481" spans="1:5" ht="25.5">
      <c r="A481" s="47" t="s">
        <v>34</v>
      </c>
      <c r="B481" s="14" t="s">
        <v>384</v>
      </c>
      <c r="C481" s="14" t="s">
        <v>31</v>
      </c>
      <c r="D481" s="123">
        <f>D482</f>
        <v>8344</v>
      </c>
      <c r="E481" s="123"/>
    </row>
    <row r="482" spans="1:5" ht="12.75">
      <c r="A482" s="47" t="s">
        <v>35</v>
      </c>
      <c r="B482" s="14" t="s">
        <v>384</v>
      </c>
      <c r="C482" s="14" t="s">
        <v>32</v>
      </c>
      <c r="D482" s="123">
        <f>прил8!G655</f>
        <v>8344</v>
      </c>
      <c r="E482" s="123"/>
    </row>
    <row r="483" spans="1:5" ht="25.5">
      <c r="A483" s="89" t="s">
        <v>755</v>
      </c>
      <c r="B483" s="10" t="s">
        <v>754</v>
      </c>
      <c r="C483" s="10"/>
      <c r="D483" s="122">
        <f>D484</f>
        <v>1229</v>
      </c>
      <c r="E483" s="123"/>
    </row>
    <row r="484" spans="1:5" ht="25.5">
      <c r="A484" s="89" t="s">
        <v>34</v>
      </c>
      <c r="B484" s="10" t="s">
        <v>754</v>
      </c>
      <c r="C484" s="10">
        <v>600</v>
      </c>
      <c r="D484" s="122">
        <f>D485</f>
        <v>1229</v>
      </c>
      <c r="E484" s="123"/>
    </row>
    <row r="485" spans="1:5" ht="12.75">
      <c r="A485" s="89" t="s">
        <v>43</v>
      </c>
      <c r="B485" s="10" t="s">
        <v>754</v>
      </c>
      <c r="C485" s="10">
        <v>610</v>
      </c>
      <c r="D485" s="122">
        <f>прил8!G658</f>
        <v>1229</v>
      </c>
      <c r="E485" s="123"/>
    </row>
    <row r="486" spans="1:5" ht="25.5">
      <c r="A486" s="158" t="s">
        <v>728</v>
      </c>
      <c r="B486" s="10" t="s">
        <v>718</v>
      </c>
      <c r="C486" s="10"/>
      <c r="D486" s="122">
        <f>D489+D487</f>
        <v>720</v>
      </c>
      <c r="E486" s="122"/>
    </row>
    <row r="487" spans="1:5" ht="25.5">
      <c r="A487" s="22" t="s">
        <v>727</v>
      </c>
      <c r="B487" s="10" t="s">
        <v>718</v>
      </c>
      <c r="C487" s="10">
        <v>200</v>
      </c>
      <c r="D487" s="122">
        <f>D488</f>
        <v>29</v>
      </c>
      <c r="E487" s="122"/>
    </row>
    <row r="488" spans="1:5" ht="25.5">
      <c r="A488" s="47" t="s">
        <v>55</v>
      </c>
      <c r="B488" s="10" t="s">
        <v>718</v>
      </c>
      <c r="C488" s="10">
        <v>240</v>
      </c>
      <c r="D488" s="122">
        <f>прил8!G661</f>
        <v>29</v>
      </c>
      <c r="E488" s="122"/>
    </row>
    <row r="489" spans="1:5" ht="25.5">
      <c r="A489" s="89" t="s">
        <v>34</v>
      </c>
      <c r="B489" s="10" t="s">
        <v>718</v>
      </c>
      <c r="C489" s="10">
        <v>600</v>
      </c>
      <c r="D489" s="122">
        <f>D490</f>
        <v>691</v>
      </c>
      <c r="E489" s="122"/>
    </row>
    <row r="490" spans="1:5" ht="12.75">
      <c r="A490" s="89" t="s">
        <v>43</v>
      </c>
      <c r="B490" s="10" t="s">
        <v>718</v>
      </c>
      <c r="C490" s="10">
        <v>610</v>
      </c>
      <c r="D490" s="122">
        <f>прил8!G663</f>
        <v>691</v>
      </c>
      <c r="E490" s="122"/>
    </row>
    <row r="491" spans="1:5" ht="25.5">
      <c r="A491" s="89" t="s">
        <v>131</v>
      </c>
      <c r="B491" s="10" t="s">
        <v>373</v>
      </c>
      <c r="C491" s="10"/>
      <c r="D491" s="122">
        <f>D492</f>
        <v>340</v>
      </c>
      <c r="E491" s="122"/>
    </row>
    <row r="492" spans="1:5" ht="25.5">
      <c r="A492" s="89" t="s">
        <v>34</v>
      </c>
      <c r="B492" s="10" t="s">
        <v>373</v>
      </c>
      <c r="C492" s="10">
        <v>600</v>
      </c>
      <c r="D492" s="122">
        <f>D493</f>
        <v>340</v>
      </c>
      <c r="E492" s="122"/>
    </row>
    <row r="493" spans="1:5" ht="12.75">
      <c r="A493" s="89" t="s">
        <v>43</v>
      </c>
      <c r="B493" s="10" t="s">
        <v>373</v>
      </c>
      <c r="C493" s="10">
        <v>610</v>
      </c>
      <c r="D493" s="122">
        <f>прил8!G666</f>
        <v>340</v>
      </c>
      <c r="E493" s="122"/>
    </row>
    <row r="494" spans="1:5" ht="12.75">
      <c r="A494" s="89" t="s">
        <v>132</v>
      </c>
      <c r="B494" s="10" t="s">
        <v>374</v>
      </c>
      <c r="C494" s="10"/>
      <c r="D494" s="122">
        <f>D495</f>
        <v>8344</v>
      </c>
      <c r="E494" s="122"/>
    </row>
    <row r="495" spans="1:5" ht="25.5">
      <c r="A495" s="89" t="s">
        <v>34</v>
      </c>
      <c r="B495" s="10" t="s">
        <v>374</v>
      </c>
      <c r="C495" s="10">
        <v>600</v>
      </c>
      <c r="D495" s="122">
        <f>D496</f>
        <v>8344</v>
      </c>
      <c r="E495" s="122"/>
    </row>
    <row r="496" spans="1:5" ht="12.75">
      <c r="A496" s="89" t="s">
        <v>43</v>
      </c>
      <c r="B496" s="10" t="s">
        <v>374</v>
      </c>
      <c r="C496" s="10">
        <v>610</v>
      </c>
      <c r="D496" s="122">
        <f>прил8!G669</f>
        <v>8344</v>
      </c>
      <c r="E496" s="122"/>
    </row>
    <row r="497" spans="1:5" ht="25.5">
      <c r="A497" s="89" t="s">
        <v>714</v>
      </c>
      <c r="B497" s="10" t="s">
        <v>713</v>
      </c>
      <c r="C497" s="10"/>
      <c r="D497" s="122">
        <f>D498</f>
        <v>307</v>
      </c>
      <c r="E497" s="122"/>
    </row>
    <row r="498" spans="1:5" ht="25.5">
      <c r="A498" s="89" t="s">
        <v>34</v>
      </c>
      <c r="B498" s="10" t="s">
        <v>713</v>
      </c>
      <c r="C498" s="10">
        <v>600</v>
      </c>
      <c r="D498" s="122">
        <f>D499</f>
        <v>307</v>
      </c>
      <c r="E498" s="122"/>
    </row>
    <row r="499" spans="1:5" ht="12.75">
      <c r="A499" s="89" t="s">
        <v>43</v>
      </c>
      <c r="B499" s="10" t="s">
        <v>713</v>
      </c>
      <c r="C499" s="10">
        <v>610</v>
      </c>
      <c r="D499" s="122">
        <f>прил8!G672</f>
        <v>307</v>
      </c>
      <c r="E499" s="122"/>
    </row>
    <row r="500" spans="1:5" ht="25.5">
      <c r="A500" s="89" t="s">
        <v>376</v>
      </c>
      <c r="B500" s="10" t="s">
        <v>375</v>
      </c>
      <c r="C500" s="10"/>
      <c r="D500" s="122">
        <f>D504+D501</f>
        <v>312667</v>
      </c>
      <c r="E500" s="122"/>
    </row>
    <row r="501" spans="1:5" ht="12.75">
      <c r="A501" s="197" t="s">
        <v>638</v>
      </c>
      <c r="B501" s="10" t="s">
        <v>639</v>
      </c>
      <c r="C501" s="10"/>
      <c r="D501" s="122">
        <f>D502</f>
        <v>235500</v>
      </c>
      <c r="E501" s="122"/>
    </row>
    <row r="502" spans="1:5" ht="25.5">
      <c r="A502" s="155" t="s">
        <v>29</v>
      </c>
      <c r="B502" s="10" t="s">
        <v>639</v>
      </c>
      <c r="C502" s="10">
        <v>400</v>
      </c>
      <c r="D502" s="122">
        <f>D503</f>
        <v>235500</v>
      </c>
      <c r="E502" s="122"/>
    </row>
    <row r="503" spans="1:5" ht="12.75">
      <c r="A503" s="155" t="s">
        <v>30</v>
      </c>
      <c r="B503" s="10" t="s">
        <v>639</v>
      </c>
      <c r="C503" s="10">
        <v>410</v>
      </c>
      <c r="D503" s="122">
        <f>прил8!G452</f>
        <v>235500</v>
      </c>
      <c r="E503" s="122"/>
    </row>
    <row r="504" spans="1:5" ht="25.5">
      <c r="A504" s="155" t="s">
        <v>189</v>
      </c>
      <c r="B504" s="10" t="s">
        <v>377</v>
      </c>
      <c r="C504" s="10"/>
      <c r="D504" s="122">
        <f>D505</f>
        <v>77167</v>
      </c>
      <c r="E504" s="122"/>
    </row>
    <row r="505" spans="1:5" ht="25.5">
      <c r="A505" s="155" t="s">
        <v>29</v>
      </c>
      <c r="B505" s="10" t="s">
        <v>377</v>
      </c>
      <c r="C505" s="10">
        <v>400</v>
      </c>
      <c r="D505" s="122">
        <f>D506</f>
        <v>77167</v>
      </c>
      <c r="E505" s="122"/>
    </row>
    <row r="506" spans="1:5" ht="12.75">
      <c r="A506" s="155" t="s">
        <v>30</v>
      </c>
      <c r="B506" s="10" t="s">
        <v>377</v>
      </c>
      <c r="C506" s="10">
        <v>410</v>
      </c>
      <c r="D506" s="122">
        <f>прил8!G455</f>
        <v>77167</v>
      </c>
      <c r="E506" s="122"/>
    </row>
    <row r="507" spans="1:5" ht="39.75" customHeight="1">
      <c r="A507" s="158" t="s">
        <v>256</v>
      </c>
      <c r="B507" s="14" t="s">
        <v>385</v>
      </c>
      <c r="C507" s="14"/>
      <c r="D507" s="123">
        <f>D508+D516+D513</f>
        <v>516</v>
      </c>
      <c r="E507" s="123"/>
    </row>
    <row r="508" spans="1:5" ht="12.75">
      <c r="A508" s="158" t="s">
        <v>146</v>
      </c>
      <c r="B508" s="14" t="s">
        <v>386</v>
      </c>
      <c r="C508" s="14"/>
      <c r="D508" s="123">
        <f>D511+D509</f>
        <v>125</v>
      </c>
      <c r="E508" s="123"/>
    </row>
    <row r="509" spans="1:5" ht="38.25">
      <c r="A509" s="47" t="s">
        <v>50</v>
      </c>
      <c r="B509" s="14" t="s">
        <v>386</v>
      </c>
      <c r="C509" s="14" t="s">
        <v>49</v>
      </c>
      <c r="D509" s="93">
        <f>D510</f>
        <v>62</v>
      </c>
      <c r="E509" s="123"/>
    </row>
    <row r="510" spans="1:5" ht="12.75">
      <c r="A510" s="47" t="s">
        <v>33</v>
      </c>
      <c r="B510" s="14" t="s">
        <v>386</v>
      </c>
      <c r="C510" s="14" t="s">
        <v>113</v>
      </c>
      <c r="D510" s="93">
        <f>прил8!G765</f>
        <v>62</v>
      </c>
      <c r="E510" s="123"/>
    </row>
    <row r="511" spans="1:5" ht="25.5">
      <c r="A511" s="22" t="s">
        <v>727</v>
      </c>
      <c r="B511" s="14" t="s">
        <v>386</v>
      </c>
      <c r="C511" s="14" t="s">
        <v>52</v>
      </c>
      <c r="D511" s="93">
        <f>D512</f>
        <v>63</v>
      </c>
      <c r="E511" s="93"/>
    </row>
    <row r="512" spans="1:5" ht="25.5">
      <c r="A512" s="47" t="s">
        <v>55</v>
      </c>
      <c r="B512" s="14" t="s">
        <v>386</v>
      </c>
      <c r="C512" s="14" t="s">
        <v>98</v>
      </c>
      <c r="D512" s="123">
        <f>прил8!G767</f>
        <v>63</v>
      </c>
      <c r="E512" s="123"/>
    </row>
    <row r="513" spans="1:5" ht="25.5">
      <c r="A513" s="47" t="s">
        <v>767</v>
      </c>
      <c r="B513" s="14" t="s">
        <v>769</v>
      </c>
      <c r="C513" s="14"/>
      <c r="D513" s="123">
        <f>D514</f>
        <v>291</v>
      </c>
      <c r="E513" s="123"/>
    </row>
    <row r="514" spans="1:5" ht="25.5">
      <c r="A514" s="158" t="s">
        <v>34</v>
      </c>
      <c r="B514" s="14" t="s">
        <v>769</v>
      </c>
      <c r="C514" s="14" t="s">
        <v>31</v>
      </c>
      <c r="D514" s="123">
        <f>D515</f>
        <v>291</v>
      </c>
      <c r="E514" s="123"/>
    </row>
    <row r="515" spans="1:5" ht="12.75">
      <c r="A515" s="158" t="s">
        <v>43</v>
      </c>
      <c r="B515" s="14" t="s">
        <v>769</v>
      </c>
      <c r="C515" s="14" t="s">
        <v>32</v>
      </c>
      <c r="D515" s="123">
        <f>прил8!G676</f>
        <v>291</v>
      </c>
      <c r="E515" s="123"/>
    </row>
    <row r="516" spans="1:5" ht="12.75">
      <c r="A516" s="104" t="s">
        <v>397</v>
      </c>
      <c r="B516" s="10" t="s">
        <v>712</v>
      </c>
      <c r="C516" s="10"/>
      <c r="D516" s="122">
        <f>D517</f>
        <v>100</v>
      </c>
      <c r="E516" s="123"/>
    </row>
    <row r="517" spans="1:5" ht="25.5">
      <c r="A517" s="89" t="s">
        <v>34</v>
      </c>
      <c r="B517" s="10" t="s">
        <v>712</v>
      </c>
      <c r="C517" s="10">
        <v>600</v>
      </c>
      <c r="D517" s="122">
        <f>D518</f>
        <v>100</v>
      </c>
      <c r="E517" s="123"/>
    </row>
    <row r="518" spans="1:5" ht="12.75">
      <c r="A518" s="89" t="s">
        <v>43</v>
      </c>
      <c r="B518" s="10" t="s">
        <v>712</v>
      </c>
      <c r="C518" s="10">
        <v>610</v>
      </c>
      <c r="D518" s="122">
        <f>прил8!G679</f>
        <v>100</v>
      </c>
      <c r="E518" s="123"/>
    </row>
    <row r="519" spans="1:5" ht="25.5">
      <c r="A519" s="47" t="s">
        <v>232</v>
      </c>
      <c r="B519" s="14" t="s">
        <v>387</v>
      </c>
      <c r="C519" s="14"/>
      <c r="D519" s="123">
        <f>D523+D520+D536+D528+D533</f>
        <v>21876</v>
      </c>
      <c r="E519" s="123">
        <f>E523+E520+E536+E528+E533</f>
        <v>19334</v>
      </c>
    </row>
    <row r="520" spans="1:5" ht="12.75">
      <c r="A520" s="96" t="s">
        <v>130</v>
      </c>
      <c r="B520" s="10" t="s">
        <v>389</v>
      </c>
      <c r="C520" s="10"/>
      <c r="D520" s="122">
        <f>D521</f>
        <v>42</v>
      </c>
      <c r="E520" s="122"/>
    </row>
    <row r="521" spans="1:5" ht="12.75">
      <c r="A521" s="47" t="s">
        <v>39</v>
      </c>
      <c r="B521" s="10" t="s">
        <v>389</v>
      </c>
      <c r="C521" s="10">
        <v>300</v>
      </c>
      <c r="D521" s="122">
        <f>D522</f>
        <v>42</v>
      </c>
      <c r="E521" s="122"/>
    </row>
    <row r="522" spans="1:5" ht="12.75">
      <c r="A522" s="7" t="s">
        <v>155</v>
      </c>
      <c r="B522" s="10" t="s">
        <v>389</v>
      </c>
      <c r="C522" s="10">
        <v>340</v>
      </c>
      <c r="D522" s="122">
        <f>прил8!G688</f>
        <v>42</v>
      </c>
      <c r="E522" s="122"/>
    </row>
    <row r="523" spans="1:5" ht="25.5">
      <c r="A523" s="89" t="s">
        <v>151</v>
      </c>
      <c r="B523" s="10" t="s">
        <v>388</v>
      </c>
      <c r="C523" s="10"/>
      <c r="D523" s="122">
        <f>D526+D524</f>
        <v>2500</v>
      </c>
      <c r="E523" s="122"/>
    </row>
    <row r="524" spans="1:5" ht="25.5">
      <c r="A524" s="22" t="s">
        <v>727</v>
      </c>
      <c r="B524" s="10" t="s">
        <v>388</v>
      </c>
      <c r="C524" s="10">
        <v>200</v>
      </c>
      <c r="D524" s="122">
        <f>D525</f>
        <v>61.3</v>
      </c>
      <c r="E524" s="122"/>
    </row>
    <row r="525" spans="1:5" ht="25.5">
      <c r="A525" s="47" t="s">
        <v>55</v>
      </c>
      <c r="B525" s="10" t="s">
        <v>388</v>
      </c>
      <c r="C525" s="10">
        <v>240</v>
      </c>
      <c r="D525" s="122">
        <f>прил8!G683</f>
        <v>61.3</v>
      </c>
      <c r="E525" s="122"/>
    </row>
    <row r="526" spans="1:5" ht="25.5">
      <c r="A526" s="89" t="s">
        <v>34</v>
      </c>
      <c r="B526" s="10" t="s">
        <v>388</v>
      </c>
      <c r="C526" s="10">
        <v>600</v>
      </c>
      <c r="D526" s="122">
        <f>D527</f>
        <v>2438.7</v>
      </c>
      <c r="E526" s="122"/>
    </row>
    <row r="527" spans="1:5" ht="12.75">
      <c r="A527" s="89" t="s">
        <v>43</v>
      </c>
      <c r="B527" s="10" t="s">
        <v>388</v>
      </c>
      <c r="C527" s="10">
        <v>610</v>
      </c>
      <c r="D527" s="122">
        <f>прил8!G685</f>
        <v>2438.7</v>
      </c>
      <c r="E527" s="122"/>
    </row>
    <row r="528" spans="1:5" ht="63.75">
      <c r="A528" s="7" t="s">
        <v>516</v>
      </c>
      <c r="B528" s="14" t="s">
        <v>392</v>
      </c>
      <c r="C528" s="14"/>
      <c r="D528" s="93">
        <f>D531+D529</f>
        <v>13293</v>
      </c>
      <c r="E528" s="93">
        <f>E531+E529</f>
        <v>13293</v>
      </c>
    </row>
    <row r="529" spans="1:5" ht="12.75">
      <c r="A529" s="47" t="s">
        <v>39</v>
      </c>
      <c r="B529" s="14" t="s">
        <v>392</v>
      </c>
      <c r="C529" s="14" t="s">
        <v>36</v>
      </c>
      <c r="D529" s="93">
        <f>D530</f>
        <v>300</v>
      </c>
      <c r="E529" s="93">
        <f>E530</f>
        <v>300</v>
      </c>
    </row>
    <row r="530" spans="1:5" ht="25.5">
      <c r="A530" s="7" t="s">
        <v>42</v>
      </c>
      <c r="B530" s="14" t="s">
        <v>392</v>
      </c>
      <c r="C530" s="14" t="s">
        <v>38</v>
      </c>
      <c r="D530" s="93">
        <f>прил8!G691</f>
        <v>300</v>
      </c>
      <c r="E530" s="93">
        <f>прил8!H691</f>
        <v>300</v>
      </c>
    </row>
    <row r="531" spans="1:5" ht="25.5">
      <c r="A531" s="47" t="s">
        <v>34</v>
      </c>
      <c r="B531" s="14" t="s">
        <v>392</v>
      </c>
      <c r="C531" s="14" t="s">
        <v>31</v>
      </c>
      <c r="D531" s="93">
        <f>D532</f>
        <v>12993</v>
      </c>
      <c r="E531" s="93">
        <f>E532</f>
        <v>12993</v>
      </c>
    </row>
    <row r="532" spans="1:5" ht="12.75">
      <c r="A532" s="47" t="s">
        <v>35</v>
      </c>
      <c r="B532" s="14" t="s">
        <v>392</v>
      </c>
      <c r="C532" s="14" t="s">
        <v>32</v>
      </c>
      <c r="D532" s="93">
        <f>прил8!G693</f>
        <v>12993</v>
      </c>
      <c r="E532" s="93">
        <f>прил8!H693</f>
        <v>12993</v>
      </c>
    </row>
    <row r="533" spans="1:5" ht="38.25">
      <c r="A533" s="7" t="s">
        <v>393</v>
      </c>
      <c r="B533" s="14" t="s">
        <v>394</v>
      </c>
      <c r="C533" s="14"/>
      <c r="D533" s="128">
        <f>D534</f>
        <v>2192</v>
      </c>
      <c r="E533" s="128">
        <f>E534</f>
        <v>2192</v>
      </c>
    </row>
    <row r="534" spans="1:5" ht="12.75">
      <c r="A534" s="47" t="s">
        <v>39</v>
      </c>
      <c r="B534" s="14" t="s">
        <v>394</v>
      </c>
      <c r="C534" s="14" t="s">
        <v>36</v>
      </c>
      <c r="D534" s="128">
        <f>D535</f>
        <v>2192</v>
      </c>
      <c r="E534" s="128">
        <f>E535</f>
        <v>2192</v>
      </c>
    </row>
    <row r="535" spans="1:5" ht="25.5">
      <c r="A535" s="7" t="s">
        <v>42</v>
      </c>
      <c r="B535" s="14" t="s">
        <v>394</v>
      </c>
      <c r="C535" s="14" t="s">
        <v>38</v>
      </c>
      <c r="D535" s="128">
        <f>прил8!G696</f>
        <v>2192</v>
      </c>
      <c r="E535" s="128">
        <f>прил8!H696</f>
        <v>2192</v>
      </c>
    </row>
    <row r="536" spans="1:5" ht="51">
      <c r="A536" s="7" t="s">
        <v>391</v>
      </c>
      <c r="B536" s="16" t="s">
        <v>390</v>
      </c>
      <c r="C536" s="19"/>
      <c r="D536" s="123">
        <f>D537+D539</f>
        <v>3849</v>
      </c>
      <c r="E536" s="123">
        <f>E537+E539</f>
        <v>3849</v>
      </c>
    </row>
    <row r="537" spans="1:5" ht="25.5">
      <c r="A537" s="22" t="s">
        <v>727</v>
      </c>
      <c r="B537" s="16" t="s">
        <v>390</v>
      </c>
      <c r="C537" s="14" t="s">
        <v>52</v>
      </c>
      <c r="D537" s="93">
        <f>D538</f>
        <v>3735</v>
      </c>
      <c r="E537" s="93">
        <f>E538</f>
        <v>3735</v>
      </c>
    </row>
    <row r="538" spans="1:5" ht="25.5">
      <c r="A538" s="47" t="s">
        <v>55</v>
      </c>
      <c r="B538" s="16" t="s">
        <v>390</v>
      </c>
      <c r="C538" s="16">
        <v>240</v>
      </c>
      <c r="D538" s="129">
        <f>прил8!G699</f>
        <v>3735</v>
      </c>
      <c r="E538" s="129">
        <f>D538</f>
        <v>3735</v>
      </c>
    </row>
    <row r="539" spans="1:5" ht="12.75">
      <c r="A539" s="47" t="s">
        <v>39</v>
      </c>
      <c r="B539" s="16" t="s">
        <v>390</v>
      </c>
      <c r="C539" s="19" t="s">
        <v>36</v>
      </c>
      <c r="D539" s="123">
        <f>D540+D541</f>
        <v>114</v>
      </c>
      <c r="E539" s="123">
        <f>E540+E541</f>
        <v>114</v>
      </c>
    </row>
    <row r="540" spans="1:5" ht="12.75">
      <c r="A540" s="47" t="s">
        <v>40</v>
      </c>
      <c r="B540" s="16" t="s">
        <v>390</v>
      </c>
      <c r="C540" s="19" t="s">
        <v>37</v>
      </c>
      <c r="D540" s="123">
        <f>прил8!G701</f>
        <v>10</v>
      </c>
      <c r="E540" s="123">
        <f>D540</f>
        <v>10</v>
      </c>
    </row>
    <row r="541" spans="1:5" ht="25.5">
      <c r="A541" s="47" t="s">
        <v>42</v>
      </c>
      <c r="B541" s="16" t="s">
        <v>390</v>
      </c>
      <c r="C541" s="19" t="s">
        <v>38</v>
      </c>
      <c r="D541" s="123">
        <f>прил8!G702</f>
        <v>104</v>
      </c>
      <c r="E541" s="123">
        <f>D541</f>
        <v>104</v>
      </c>
    </row>
    <row r="542" spans="1:5" ht="38.25">
      <c r="A542" s="104" t="s">
        <v>517</v>
      </c>
      <c r="B542" s="10" t="s">
        <v>710</v>
      </c>
      <c r="C542" s="10"/>
      <c r="D542" s="122">
        <f>D543</f>
        <v>70</v>
      </c>
      <c r="E542" s="128"/>
    </row>
    <row r="543" spans="1:5" ht="12.75">
      <c r="A543" s="104" t="s">
        <v>397</v>
      </c>
      <c r="B543" s="10" t="s">
        <v>711</v>
      </c>
      <c r="C543" s="10"/>
      <c r="D543" s="122">
        <f>D544</f>
        <v>70</v>
      </c>
      <c r="E543" s="128"/>
    </row>
    <row r="544" spans="1:5" ht="25.5">
      <c r="A544" s="89" t="s">
        <v>34</v>
      </c>
      <c r="B544" s="10" t="s">
        <v>711</v>
      </c>
      <c r="C544" s="10">
        <v>600</v>
      </c>
      <c r="D544" s="122">
        <f>D545</f>
        <v>70</v>
      </c>
      <c r="E544" s="128"/>
    </row>
    <row r="545" spans="1:5" ht="12.75">
      <c r="A545" s="89" t="s">
        <v>43</v>
      </c>
      <c r="B545" s="10" t="s">
        <v>711</v>
      </c>
      <c r="C545" s="10">
        <v>610</v>
      </c>
      <c r="D545" s="122">
        <f>прил8!G706</f>
        <v>70</v>
      </c>
      <c r="E545" s="128"/>
    </row>
    <row r="546" spans="1:5" ht="12.75">
      <c r="A546" s="104" t="s">
        <v>172</v>
      </c>
      <c r="B546" s="10" t="s">
        <v>395</v>
      </c>
      <c r="C546" s="10"/>
      <c r="D546" s="122">
        <f>D547+D551+D570+D579+D583</f>
        <v>52460</v>
      </c>
      <c r="E546" s="122"/>
    </row>
    <row r="547" spans="1:5" ht="38.25">
      <c r="A547" s="104" t="s">
        <v>517</v>
      </c>
      <c r="B547" s="10" t="s">
        <v>396</v>
      </c>
      <c r="C547" s="10"/>
      <c r="D547" s="122">
        <f>D548</f>
        <v>16</v>
      </c>
      <c r="E547" s="122"/>
    </row>
    <row r="548" spans="1:5" ht="12.75">
      <c r="A548" s="104" t="s">
        <v>397</v>
      </c>
      <c r="B548" s="10" t="s">
        <v>398</v>
      </c>
      <c r="C548" s="10"/>
      <c r="D548" s="122">
        <f>D549</f>
        <v>16</v>
      </c>
      <c r="E548" s="122"/>
    </row>
    <row r="549" spans="1:5" ht="25.5">
      <c r="A549" s="89" t="s">
        <v>34</v>
      </c>
      <c r="B549" s="10" t="s">
        <v>398</v>
      </c>
      <c r="C549" s="10">
        <v>600</v>
      </c>
      <c r="D549" s="122">
        <f>D550</f>
        <v>16</v>
      </c>
      <c r="E549" s="122"/>
    </row>
    <row r="550" spans="1:5" ht="12.75">
      <c r="A550" s="89" t="s">
        <v>43</v>
      </c>
      <c r="B550" s="10" t="s">
        <v>398</v>
      </c>
      <c r="C550" s="10">
        <v>610</v>
      </c>
      <c r="D550" s="122">
        <f>прил8!G711</f>
        <v>16</v>
      </c>
      <c r="E550" s="122"/>
    </row>
    <row r="551" spans="1:5" ht="63.75">
      <c r="A551" s="96" t="s">
        <v>518</v>
      </c>
      <c r="B551" s="10" t="s">
        <v>400</v>
      </c>
      <c r="C551" s="10"/>
      <c r="D551" s="122">
        <f>D552+D555+D567+D561+D558+D564</f>
        <v>48092</v>
      </c>
      <c r="E551" s="122"/>
    </row>
    <row r="552" spans="1:5" ht="25.5">
      <c r="A552" s="96" t="s">
        <v>300</v>
      </c>
      <c r="B552" s="10" t="s">
        <v>399</v>
      </c>
      <c r="C552" s="10"/>
      <c r="D552" s="122">
        <f>D553</f>
        <v>40696</v>
      </c>
      <c r="E552" s="122"/>
    </row>
    <row r="553" spans="1:5" ht="25.5">
      <c r="A553" s="89" t="s">
        <v>34</v>
      </c>
      <c r="B553" s="10" t="s">
        <v>399</v>
      </c>
      <c r="C553" s="10">
        <v>600</v>
      </c>
      <c r="D553" s="122">
        <f>D554</f>
        <v>40696</v>
      </c>
      <c r="E553" s="122"/>
    </row>
    <row r="554" spans="1:5" ht="12.75">
      <c r="A554" s="89" t="s">
        <v>43</v>
      </c>
      <c r="B554" s="10" t="s">
        <v>399</v>
      </c>
      <c r="C554" s="10">
        <v>610</v>
      </c>
      <c r="D554" s="122">
        <f>прил8!G715</f>
        <v>40696</v>
      </c>
      <c r="E554" s="122"/>
    </row>
    <row r="555" spans="1:5" ht="12.75">
      <c r="A555" s="89" t="s">
        <v>129</v>
      </c>
      <c r="B555" s="10" t="s">
        <v>401</v>
      </c>
      <c r="C555" s="10"/>
      <c r="D555" s="122">
        <f>D556</f>
        <v>180</v>
      </c>
      <c r="E555" s="122"/>
    </row>
    <row r="556" spans="1:5" ht="25.5">
      <c r="A556" s="89" t="s">
        <v>34</v>
      </c>
      <c r="B556" s="10" t="s">
        <v>401</v>
      </c>
      <c r="C556" s="10">
        <v>600</v>
      </c>
      <c r="D556" s="122">
        <f>D557</f>
        <v>180</v>
      </c>
      <c r="E556" s="122"/>
    </row>
    <row r="557" spans="1:5" ht="12.75">
      <c r="A557" s="89" t="s">
        <v>43</v>
      </c>
      <c r="B557" s="10" t="s">
        <v>401</v>
      </c>
      <c r="C557" s="10">
        <v>610</v>
      </c>
      <c r="D557" s="122">
        <f>прил8!G718</f>
        <v>180</v>
      </c>
      <c r="E557" s="122"/>
    </row>
    <row r="558" spans="1:5" ht="51">
      <c r="A558" s="89" t="s">
        <v>770</v>
      </c>
      <c r="B558" s="10" t="s">
        <v>772</v>
      </c>
      <c r="C558" s="10"/>
      <c r="D558" s="122">
        <f>D559</f>
        <v>852</v>
      </c>
      <c r="E558" s="122"/>
    </row>
    <row r="559" spans="1:5" ht="25.5">
      <c r="A559" s="89" t="s">
        <v>34</v>
      </c>
      <c r="B559" s="10" t="s">
        <v>772</v>
      </c>
      <c r="C559" s="10">
        <v>600</v>
      </c>
      <c r="D559" s="122">
        <f>D560</f>
        <v>852</v>
      </c>
      <c r="E559" s="122"/>
    </row>
    <row r="560" spans="1:5" ht="12.75">
      <c r="A560" s="89" t="s">
        <v>43</v>
      </c>
      <c r="B560" s="10" t="s">
        <v>772</v>
      </c>
      <c r="C560" s="10">
        <v>610</v>
      </c>
      <c r="D560" s="122">
        <f>прил8!G721</f>
        <v>852</v>
      </c>
      <c r="E560" s="122"/>
    </row>
    <row r="561" spans="1:5" ht="51">
      <c r="A561" s="205" t="s">
        <v>709</v>
      </c>
      <c r="B561" s="10" t="s">
        <v>750</v>
      </c>
      <c r="C561" s="10"/>
      <c r="D561" s="122">
        <f>D562</f>
        <v>6000</v>
      </c>
      <c r="E561" s="122"/>
    </row>
    <row r="562" spans="1:5" ht="25.5">
      <c r="A562" s="89" t="s">
        <v>34</v>
      </c>
      <c r="B562" s="10" t="s">
        <v>750</v>
      </c>
      <c r="C562" s="10">
        <v>600</v>
      </c>
      <c r="D562" s="122">
        <f>D563</f>
        <v>6000</v>
      </c>
      <c r="E562" s="122"/>
    </row>
    <row r="563" spans="1:5" ht="12.75">
      <c r="A563" s="89" t="s">
        <v>43</v>
      </c>
      <c r="B563" s="10" t="s">
        <v>750</v>
      </c>
      <c r="C563" s="10">
        <v>610</v>
      </c>
      <c r="D563" s="122">
        <f>прил8!G724</f>
        <v>6000</v>
      </c>
      <c r="E563" s="122"/>
    </row>
    <row r="564" spans="1:5" ht="25.5">
      <c r="A564" s="89" t="s">
        <v>771</v>
      </c>
      <c r="B564" s="10" t="s">
        <v>773</v>
      </c>
      <c r="C564" s="10"/>
      <c r="D564" s="122">
        <f>D565</f>
        <v>64</v>
      </c>
      <c r="E564" s="122"/>
    </row>
    <row r="565" spans="1:5" ht="25.5">
      <c r="A565" s="89" t="s">
        <v>34</v>
      </c>
      <c r="B565" s="10" t="s">
        <v>773</v>
      </c>
      <c r="C565" s="10">
        <v>600</v>
      </c>
      <c r="D565" s="122">
        <f>D566</f>
        <v>64</v>
      </c>
      <c r="E565" s="122"/>
    </row>
    <row r="566" spans="1:5" ht="12.75">
      <c r="A566" s="89" t="s">
        <v>43</v>
      </c>
      <c r="B566" s="10" t="s">
        <v>773</v>
      </c>
      <c r="C566" s="10">
        <v>610</v>
      </c>
      <c r="D566" s="122">
        <f>прил8!G727</f>
        <v>64</v>
      </c>
      <c r="E566" s="122"/>
    </row>
    <row r="567" spans="1:5" ht="43.5" customHeight="1">
      <c r="A567" s="205" t="s">
        <v>752</v>
      </c>
      <c r="B567" s="10" t="s">
        <v>708</v>
      </c>
      <c r="C567" s="10"/>
      <c r="D567" s="122">
        <f>D568</f>
        <v>300</v>
      </c>
      <c r="E567" s="122"/>
    </row>
    <row r="568" spans="1:5" ht="25.5">
      <c r="A568" s="89" t="s">
        <v>34</v>
      </c>
      <c r="B568" s="10" t="s">
        <v>708</v>
      </c>
      <c r="C568" s="10">
        <v>600</v>
      </c>
      <c r="D568" s="122">
        <f>D569</f>
        <v>300</v>
      </c>
      <c r="E568" s="122"/>
    </row>
    <row r="569" spans="1:5" ht="12.75">
      <c r="A569" s="89" t="s">
        <v>43</v>
      </c>
      <c r="B569" s="10" t="s">
        <v>708</v>
      </c>
      <c r="C569" s="10">
        <v>610</v>
      </c>
      <c r="D569" s="122">
        <f>прил8!G730</f>
        <v>300</v>
      </c>
      <c r="E569" s="122"/>
    </row>
    <row r="570" spans="1:5" ht="25.5">
      <c r="A570" s="96" t="s">
        <v>233</v>
      </c>
      <c r="B570" s="10" t="s">
        <v>402</v>
      </c>
      <c r="C570" s="10"/>
      <c r="D570" s="122">
        <f>D571+D576</f>
        <v>130</v>
      </c>
      <c r="E570" s="122"/>
    </row>
    <row r="571" spans="1:5" ht="12.75">
      <c r="A571" s="96" t="s">
        <v>255</v>
      </c>
      <c r="B571" s="10" t="s">
        <v>403</v>
      </c>
      <c r="C571" s="10"/>
      <c r="D571" s="122">
        <f>D574+D572</f>
        <v>40</v>
      </c>
      <c r="E571" s="122"/>
    </row>
    <row r="572" spans="1:5" ht="38.25">
      <c r="A572" s="47" t="s">
        <v>50</v>
      </c>
      <c r="B572" s="14" t="s">
        <v>403</v>
      </c>
      <c r="C572" s="14" t="s">
        <v>49</v>
      </c>
      <c r="D572" s="123">
        <f>D573</f>
        <v>30</v>
      </c>
      <c r="E572" s="122"/>
    </row>
    <row r="573" spans="1:5" ht="12.75">
      <c r="A573" s="47" t="s">
        <v>33</v>
      </c>
      <c r="B573" s="14" t="s">
        <v>403</v>
      </c>
      <c r="C573" s="14" t="s">
        <v>113</v>
      </c>
      <c r="D573" s="123">
        <f>прил8!G772</f>
        <v>30</v>
      </c>
      <c r="E573" s="122"/>
    </row>
    <row r="574" spans="1:5" ht="25.5">
      <c r="A574" s="22" t="s">
        <v>727</v>
      </c>
      <c r="B574" s="10" t="s">
        <v>403</v>
      </c>
      <c r="C574" s="10">
        <v>200</v>
      </c>
      <c r="D574" s="122">
        <f>D575</f>
        <v>10</v>
      </c>
      <c r="E574" s="122"/>
    </row>
    <row r="575" spans="1:5" ht="25.5">
      <c r="A575" s="47" t="s">
        <v>55</v>
      </c>
      <c r="B575" s="10" t="s">
        <v>403</v>
      </c>
      <c r="C575" s="10">
        <v>240</v>
      </c>
      <c r="D575" s="122">
        <f>прил8!G774</f>
        <v>10</v>
      </c>
      <c r="E575" s="122"/>
    </row>
    <row r="576" spans="1:5" ht="25.5">
      <c r="A576" s="47" t="s">
        <v>767</v>
      </c>
      <c r="B576" s="14" t="s">
        <v>775</v>
      </c>
      <c r="C576" s="14"/>
      <c r="D576" s="123">
        <f>D577</f>
        <v>90</v>
      </c>
      <c r="E576" s="122"/>
    </row>
    <row r="577" spans="1:5" ht="25.5">
      <c r="A577" s="158" t="s">
        <v>34</v>
      </c>
      <c r="B577" s="14" t="s">
        <v>775</v>
      </c>
      <c r="C577" s="14" t="s">
        <v>31</v>
      </c>
      <c r="D577" s="123">
        <f>D578</f>
        <v>90</v>
      </c>
      <c r="E577" s="122"/>
    </row>
    <row r="578" spans="1:5" ht="12.75">
      <c r="A578" s="158" t="s">
        <v>43</v>
      </c>
      <c r="B578" s="14" t="s">
        <v>775</v>
      </c>
      <c r="C578" s="14" t="s">
        <v>32</v>
      </c>
      <c r="D578" s="123">
        <f>прил8!G734</f>
        <v>90</v>
      </c>
      <c r="E578" s="122"/>
    </row>
    <row r="579" spans="1:5" ht="51">
      <c r="A579" s="77" t="s">
        <v>519</v>
      </c>
      <c r="B579" s="10" t="s">
        <v>404</v>
      </c>
      <c r="C579" s="10"/>
      <c r="D579" s="122">
        <f>D580</f>
        <v>240</v>
      </c>
      <c r="E579" s="122"/>
    </row>
    <row r="580" spans="1:5" ht="12.75">
      <c r="A580" s="89" t="s">
        <v>397</v>
      </c>
      <c r="B580" s="10" t="s">
        <v>405</v>
      </c>
      <c r="C580" s="10"/>
      <c r="D580" s="122">
        <f>D581</f>
        <v>240</v>
      </c>
      <c r="E580" s="122"/>
    </row>
    <row r="581" spans="1:5" ht="25.5">
      <c r="A581" s="89" t="s">
        <v>34</v>
      </c>
      <c r="B581" s="10" t="s">
        <v>405</v>
      </c>
      <c r="C581" s="10">
        <v>600</v>
      </c>
      <c r="D581" s="122">
        <f>D582</f>
        <v>240</v>
      </c>
      <c r="E581" s="122"/>
    </row>
    <row r="582" spans="1:5" ht="12.75">
      <c r="A582" s="89" t="s">
        <v>43</v>
      </c>
      <c r="B582" s="10" t="s">
        <v>405</v>
      </c>
      <c r="C582" s="10">
        <v>610</v>
      </c>
      <c r="D582" s="122">
        <f>прил8!G738</f>
        <v>240</v>
      </c>
      <c r="E582" s="122"/>
    </row>
    <row r="583" spans="1:5" ht="38.25">
      <c r="A583" s="89" t="s">
        <v>234</v>
      </c>
      <c r="B583" s="55" t="s">
        <v>406</v>
      </c>
      <c r="C583" s="20"/>
      <c r="D583" s="122">
        <f>D592+D584+D587</f>
        <v>3982</v>
      </c>
      <c r="E583" s="122"/>
    </row>
    <row r="584" spans="1:5" ht="12.75">
      <c r="A584" s="159" t="s">
        <v>397</v>
      </c>
      <c r="B584" s="10" t="s">
        <v>408</v>
      </c>
      <c r="C584" s="10"/>
      <c r="D584" s="122">
        <f>D585</f>
        <v>125</v>
      </c>
      <c r="E584" s="122"/>
    </row>
    <row r="585" spans="1:5" ht="25.5">
      <c r="A585" s="89" t="s">
        <v>34</v>
      </c>
      <c r="B585" s="10" t="s">
        <v>408</v>
      </c>
      <c r="C585" s="10">
        <v>600</v>
      </c>
      <c r="D585" s="122">
        <f>D586</f>
        <v>125</v>
      </c>
      <c r="E585" s="122"/>
    </row>
    <row r="586" spans="1:5" ht="12.75">
      <c r="A586" s="89" t="s">
        <v>43</v>
      </c>
      <c r="B586" s="10" t="s">
        <v>408</v>
      </c>
      <c r="C586" s="10">
        <v>610</v>
      </c>
      <c r="D586" s="122">
        <f>прил8!G742</f>
        <v>125</v>
      </c>
      <c r="E586" s="122"/>
    </row>
    <row r="587" spans="1:5" ht="12.75">
      <c r="A587" s="89" t="s">
        <v>647</v>
      </c>
      <c r="B587" s="55" t="s">
        <v>648</v>
      </c>
      <c r="C587" s="10"/>
      <c r="D587" s="122">
        <f>D588+D590</f>
        <v>2357</v>
      </c>
      <c r="E587" s="122"/>
    </row>
    <row r="588" spans="1:5" ht="25.5">
      <c r="A588" s="22" t="s">
        <v>727</v>
      </c>
      <c r="B588" s="55" t="s">
        <v>648</v>
      </c>
      <c r="C588" s="10">
        <v>200</v>
      </c>
      <c r="D588" s="122">
        <f>D589</f>
        <v>1462.7</v>
      </c>
      <c r="E588" s="122"/>
    </row>
    <row r="589" spans="1:5" ht="25.5">
      <c r="A589" s="47" t="s">
        <v>55</v>
      </c>
      <c r="B589" s="55" t="s">
        <v>648</v>
      </c>
      <c r="C589" s="10">
        <v>240</v>
      </c>
      <c r="D589" s="122">
        <f>прил8!G781</f>
        <v>1462.7</v>
      </c>
      <c r="E589" s="122"/>
    </row>
    <row r="590" spans="1:5" ht="25.5">
      <c r="A590" s="47" t="s">
        <v>34</v>
      </c>
      <c r="B590" s="55" t="s">
        <v>648</v>
      </c>
      <c r="C590" s="10">
        <v>600</v>
      </c>
      <c r="D590" s="122">
        <f>D591</f>
        <v>894.3</v>
      </c>
      <c r="E590" s="122"/>
    </row>
    <row r="591" spans="1:5" ht="12.75">
      <c r="A591" s="47" t="s">
        <v>43</v>
      </c>
      <c r="B591" s="55" t="s">
        <v>648</v>
      </c>
      <c r="C591" s="10">
        <v>610</v>
      </c>
      <c r="D591" s="122">
        <f>прил8!G783</f>
        <v>894.3</v>
      </c>
      <c r="E591" s="122"/>
    </row>
    <row r="592" spans="1:5" ht="25.5">
      <c r="A592" s="85" t="s">
        <v>177</v>
      </c>
      <c r="B592" s="10" t="s">
        <v>407</v>
      </c>
      <c r="C592" s="10"/>
      <c r="D592" s="122">
        <f>D597+D593+D595</f>
        <v>1500</v>
      </c>
      <c r="E592" s="122"/>
    </row>
    <row r="593" spans="1:5" ht="25.5">
      <c r="A593" s="22" t="s">
        <v>727</v>
      </c>
      <c r="B593" s="10" t="s">
        <v>407</v>
      </c>
      <c r="C593" s="10">
        <v>200</v>
      </c>
      <c r="D593" s="122">
        <f>D594</f>
        <v>1001.8</v>
      </c>
      <c r="E593" s="122"/>
    </row>
    <row r="594" spans="1:5" ht="25.5">
      <c r="A594" s="47" t="s">
        <v>55</v>
      </c>
      <c r="B594" s="10" t="s">
        <v>407</v>
      </c>
      <c r="C594" s="10">
        <v>240</v>
      </c>
      <c r="D594" s="122">
        <f>прил8!G786</f>
        <v>1001.8</v>
      </c>
      <c r="E594" s="122"/>
    </row>
    <row r="595" spans="1:5" ht="12.75">
      <c r="A595" s="47" t="s">
        <v>39</v>
      </c>
      <c r="B595" s="10" t="s">
        <v>407</v>
      </c>
      <c r="C595" s="10">
        <v>300</v>
      </c>
      <c r="D595" s="122">
        <f>D596</f>
        <v>0</v>
      </c>
      <c r="E595" s="122"/>
    </row>
    <row r="596" spans="1:5" ht="25.5">
      <c r="A596" s="47" t="s">
        <v>42</v>
      </c>
      <c r="B596" s="10" t="s">
        <v>407</v>
      </c>
      <c r="C596" s="10">
        <v>320</v>
      </c>
      <c r="D596" s="122">
        <f>прил8!G788</f>
        <v>0</v>
      </c>
      <c r="E596" s="122"/>
    </row>
    <row r="597" spans="1:5" ht="25.5">
      <c r="A597" s="47" t="s">
        <v>34</v>
      </c>
      <c r="B597" s="10" t="s">
        <v>407</v>
      </c>
      <c r="C597" s="10">
        <v>600</v>
      </c>
      <c r="D597" s="122">
        <f>D598</f>
        <v>498.2</v>
      </c>
      <c r="E597" s="122"/>
    </row>
    <row r="598" spans="1:5" ht="12.75">
      <c r="A598" s="47" t="s">
        <v>43</v>
      </c>
      <c r="B598" s="10" t="s">
        <v>407</v>
      </c>
      <c r="C598" s="10">
        <v>610</v>
      </c>
      <c r="D598" s="122">
        <f>прил8!G790</f>
        <v>498.2</v>
      </c>
      <c r="E598" s="122"/>
    </row>
    <row r="599" spans="1:5" ht="25.5">
      <c r="A599" s="104" t="s">
        <v>188</v>
      </c>
      <c r="B599" s="10" t="s">
        <v>409</v>
      </c>
      <c r="C599" s="10"/>
      <c r="D599" s="122">
        <f>D600</f>
        <v>54197</v>
      </c>
      <c r="E599" s="122"/>
    </row>
    <row r="600" spans="1:5" ht="25.5">
      <c r="A600" s="104" t="s">
        <v>566</v>
      </c>
      <c r="B600" s="14" t="s">
        <v>410</v>
      </c>
      <c r="C600" s="14"/>
      <c r="D600" s="93">
        <f>D601+D608+D617</f>
        <v>54197</v>
      </c>
      <c r="E600" s="93"/>
    </row>
    <row r="601" spans="1:5" ht="12.75">
      <c r="A601" s="104" t="s">
        <v>95</v>
      </c>
      <c r="B601" s="14" t="s">
        <v>411</v>
      </c>
      <c r="C601" s="14"/>
      <c r="D601" s="93">
        <f>D602+D604+D606</f>
        <v>9674</v>
      </c>
      <c r="E601" s="93"/>
    </row>
    <row r="602" spans="1:5" ht="39" customHeight="1">
      <c r="A602" s="47" t="s">
        <v>50</v>
      </c>
      <c r="B602" s="14" t="s">
        <v>411</v>
      </c>
      <c r="C602" s="14" t="s">
        <v>49</v>
      </c>
      <c r="D602" s="123">
        <f>D603</f>
        <v>7652</v>
      </c>
      <c r="E602" s="123"/>
    </row>
    <row r="603" spans="1:5" ht="12.75">
      <c r="A603" s="22" t="s">
        <v>51</v>
      </c>
      <c r="B603" s="14" t="s">
        <v>411</v>
      </c>
      <c r="C603" s="14" t="s">
        <v>96</v>
      </c>
      <c r="D603" s="93">
        <f>прил8!G803</f>
        <v>7652</v>
      </c>
      <c r="E603" s="93"/>
    </row>
    <row r="604" spans="1:5" ht="25.5">
      <c r="A604" s="22" t="s">
        <v>727</v>
      </c>
      <c r="B604" s="14" t="s">
        <v>411</v>
      </c>
      <c r="C604" s="14" t="s">
        <v>52</v>
      </c>
      <c r="D604" s="93">
        <f>D605</f>
        <v>2012</v>
      </c>
      <c r="E604" s="93"/>
    </row>
    <row r="605" spans="1:5" ht="25.5">
      <c r="A605" s="47" t="s">
        <v>55</v>
      </c>
      <c r="B605" s="14" t="s">
        <v>411</v>
      </c>
      <c r="C605" s="14" t="s">
        <v>98</v>
      </c>
      <c r="D605" s="93">
        <f>прил8!G805</f>
        <v>2012</v>
      </c>
      <c r="E605" s="93"/>
    </row>
    <row r="606" spans="1:5" ht="12.75">
      <c r="A606" s="47" t="s">
        <v>56</v>
      </c>
      <c r="B606" s="14" t="s">
        <v>411</v>
      </c>
      <c r="C606" s="14" t="s">
        <v>53</v>
      </c>
      <c r="D606" s="93">
        <f>D607</f>
        <v>10</v>
      </c>
      <c r="E606" s="93"/>
    </row>
    <row r="607" spans="1:5" ht="12.75">
      <c r="A607" s="47" t="s">
        <v>57</v>
      </c>
      <c r="B607" s="14" t="s">
        <v>411</v>
      </c>
      <c r="C607" s="14" t="s">
        <v>54</v>
      </c>
      <c r="D607" s="93">
        <f>прил8!G807</f>
        <v>10</v>
      </c>
      <c r="E607" s="93"/>
    </row>
    <row r="608" spans="1:5" ht="25.5">
      <c r="A608" s="161" t="s">
        <v>300</v>
      </c>
      <c r="B608" s="14" t="s">
        <v>413</v>
      </c>
      <c r="C608" s="14"/>
      <c r="D608" s="93">
        <f>D613+D609+D611+D615</f>
        <v>44017</v>
      </c>
      <c r="E608" s="93"/>
    </row>
    <row r="609" spans="1:5" ht="37.5" customHeight="1">
      <c r="A609" s="47" t="s">
        <v>50</v>
      </c>
      <c r="B609" s="14" t="s">
        <v>413</v>
      </c>
      <c r="C609" s="14" t="s">
        <v>49</v>
      </c>
      <c r="D609" s="93">
        <f>D610</f>
        <v>10723</v>
      </c>
      <c r="E609" s="93"/>
    </row>
    <row r="610" spans="1:5" ht="12.75">
      <c r="A610" s="47" t="s">
        <v>33</v>
      </c>
      <c r="B610" s="14" t="s">
        <v>413</v>
      </c>
      <c r="C610" s="14" t="s">
        <v>113</v>
      </c>
      <c r="D610" s="123">
        <f>прил8!G810</f>
        <v>10723</v>
      </c>
      <c r="E610" s="123"/>
    </row>
    <row r="611" spans="1:5" ht="25.5">
      <c r="A611" s="22" t="s">
        <v>727</v>
      </c>
      <c r="B611" s="14" t="s">
        <v>413</v>
      </c>
      <c r="C611" s="14" t="s">
        <v>52</v>
      </c>
      <c r="D611" s="93">
        <f>D612</f>
        <v>3998</v>
      </c>
      <c r="E611" s="93"/>
    </row>
    <row r="612" spans="1:5" ht="25.5">
      <c r="A612" s="47" t="s">
        <v>55</v>
      </c>
      <c r="B612" s="14" t="s">
        <v>413</v>
      </c>
      <c r="C612" s="14" t="s">
        <v>98</v>
      </c>
      <c r="D612" s="93">
        <f>прил8!G812</f>
        <v>3998</v>
      </c>
      <c r="E612" s="93"/>
    </row>
    <row r="613" spans="1:5" ht="25.5">
      <c r="A613" s="47" t="s">
        <v>34</v>
      </c>
      <c r="B613" s="14" t="s">
        <v>413</v>
      </c>
      <c r="C613" s="14" t="s">
        <v>31</v>
      </c>
      <c r="D613" s="93">
        <f>D614</f>
        <v>29251</v>
      </c>
      <c r="E613" s="93"/>
    </row>
    <row r="614" spans="1:5" ht="12.75">
      <c r="A614" s="47" t="s">
        <v>43</v>
      </c>
      <c r="B614" s="14" t="s">
        <v>413</v>
      </c>
      <c r="C614" s="14" t="s">
        <v>32</v>
      </c>
      <c r="D614" s="123">
        <f>прил8!G467</f>
        <v>29251</v>
      </c>
      <c r="E614" s="123"/>
    </row>
    <row r="615" spans="1:5" ht="12.75">
      <c r="A615" s="47" t="s">
        <v>56</v>
      </c>
      <c r="B615" s="14" t="s">
        <v>413</v>
      </c>
      <c r="C615" s="14" t="s">
        <v>53</v>
      </c>
      <c r="D615" s="93">
        <f>D616</f>
        <v>45</v>
      </c>
      <c r="E615" s="93"/>
    </row>
    <row r="616" spans="1:5" ht="12.75">
      <c r="A616" s="47" t="s">
        <v>57</v>
      </c>
      <c r="B616" s="14" t="s">
        <v>413</v>
      </c>
      <c r="C616" s="14" t="s">
        <v>54</v>
      </c>
      <c r="D616" s="93">
        <f>прил8!G814</f>
        <v>45</v>
      </c>
      <c r="E616" s="93"/>
    </row>
    <row r="617" spans="1:5" ht="12.75">
      <c r="A617" s="7" t="s">
        <v>129</v>
      </c>
      <c r="B617" s="14" t="s">
        <v>414</v>
      </c>
      <c r="C617" s="14"/>
      <c r="D617" s="123">
        <f>D618</f>
        <v>506</v>
      </c>
      <c r="E617" s="123"/>
    </row>
    <row r="618" spans="1:5" ht="25.5">
      <c r="A618" s="47" t="s">
        <v>34</v>
      </c>
      <c r="B618" s="14" t="s">
        <v>414</v>
      </c>
      <c r="C618" s="14" t="s">
        <v>31</v>
      </c>
      <c r="D618" s="123">
        <f>D619</f>
        <v>506</v>
      </c>
      <c r="E618" s="123"/>
    </row>
    <row r="619" spans="1:5" ht="12.75">
      <c r="A619" s="47" t="s">
        <v>43</v>
      </c>
      <c r="B619" s="14" t="s">
        <v>414</v>
      </c>
      <c r="C619" s="14" t="s">
        <v>32</v>
      </c>
      <c r="D619" s="123">
        <f>прил8!G470</f>
        <v>506</v>
      </c>
      <c r="E619" s="123"/>
    </row>
    <row r="620" spans="1:5" s="67" customFormat="1" ht="30" customHeight="1">
      <c r="A620" s="112" t="s">
        <v>84</v>
      </c>
      <c r="B620" s="20" t="s">
        <v>415</v>
      </c>
      <c r="C620" s="10"/>
      <c r="D620" s="131">
        <f>D621</f>
        <v>453</v>
      </c>
      <c r="E620" s="122"/>
    </row>
    <row r="621" spans="1:5" ht="38.25">
      <c r="A621" s="104" t="s">
        <v>252</v>
      </c>
      <c r="B621" s="12" t="s">
        <v>416</v>
      </c>
      <c r="C621" s="10"/>
      <c r="D621" s="122">
        <f>D622</f>
        <v>453</v>
      </c>
      <c r="E621" s="122"/>
    </row>
    <row r="622" spans="1:5" ht="12.75">
      <c r="A622" s="104" t="s">
        <v>418</v>
      </c>
      <c r="B622" s="12" t="s">
        <v>417</v>
      </c>
      <c r="C622" s="10"/>
      <c r="D622" s="122">
        <f>D623</f>
        <v>453</v>
      </c>
      <c r="E622" s="122"/>
    </row>
    <row r="623" spans="1:5" ht="25.5">
      <c r="A623" s="22" t="s">
        <v>727</v>
      </c>
      <c r="B623" s="12" t="s">
        <v>417</v>
      </c>
      <c r="C623" s="10">
        <v>200</v>
      </c>
      <c r="D623" s="122">
        <f>D624</f>
        <v>453</v>
      </c>
      <c r="E623" s="122"/>
    </row>
    <row r="624" spans="1:5" ht="25.5">
      <c r="A624" s="64" t="s">
        <v>55</v>
      </c>
      <c r="B624" s="12" t="s">
        <v>417</v>
      </c>
      <c r="C624" s="10">
        <v>240</v>
      </c>
      <c r="D624" s="122">
        <f>прил8!G832</f>
        <v>453</v>
      </c>
      <c r="E624" s="122"/>
    </row>
    <row r="625" spans="1:5" ht="25.5">
      <c r="A625" s="40" t="s">
        <v>173</v>
      </c>
      <c r="B625" s="91" t="s">
        <v>419</v>
      </c>
      <c r="C625" s="20"/>
      <c r="D625" s="131">
        <f>D626+D631+D636+D648</f>
        <v>49466.9</v>
      </c>
      <c r="E625" s="131">
        <f>E626+E631+E636</f>
        <v>15725</v>
      </c>
    </row>
    <row r="626" spans="1:5" ht="25.5">
      <c r="A626" s="9" t="s">
        <v>174</v>
      </c>
      <c r="B626" s="21" t="s">
        <v>421</v>
      </c>
      <c r="C626" s="21"/>
      <c r="D626" s="125">
        <f aca="true" t="shared" si="2" ref="D626:E629">D627</f>
        <v>13802</v>
      </c>
      <c r="E626" s="125">
        <f t="shared" si="2"/>
        <v>13802</v>
      </c>
    </row>
    <row r="627" spans="1:5" ht="38.25">
      <c r="A627" s="9" t="s">
        <v>422</v>
      </c>
      <c r="B627" s="21" t="s">
        <v>420</v>
      </c>
      <c r="C627" s="21"/>
      <c r="D627" s="125">
        <f t="shared" si="2"/>
        <v>13802</v>
      </c>
      <c r="E627" s="125">
        <f t="shared" si="2"/>
        <v>13802</v>
      </c>
    </row>
    <row r="628" spans="1:5" ht="38.25">
      <c r="A628" s="97" t="s">
        <v>555</v>
      </c>
      <c r="B628" s="21" t="s">
        <v>721</v>
      </c>
      <c r="C628" s="21"/>
      <c r="D628" s="130">
        <f t="shared" si="2"/>
        <v>13802</v>
      </c>
      <c r="E628" s="130">
        <f t="shared" si="2"/>
        <v>13802</v>
      </c>
    </row>
    <row r="629" spans="1:5" ht="25.5">
      <c r="A629" s="155" t="s">
        <v>623</v>
      </c>
      <c r="B629" s="21" t="s">
        <v>721</v>
      </c>
      <c r="C629" s="21" t="s">
        <v>27</v>
      </c>
      <c r="D629" s="130">
        <f t="shared" si="2"/>
        <v>13802</v>
      </c>
      <c r="E629" s="130">
        <f t="shared" si="2"/>
        <v>13802</v>
      </c>
    </row>
    <row r="630" spans="1:5" ht="12.75">
      <c r="A630" s="155" t="s">
        <v>30</v>
      </c>
      <c r="B630" s="21" t="s">
        <v>721</v>
      </c>
      <c r="C630" s="21" t="s">
        <v>28</v>
      </c>
      <c r="D630" s="130">
        <f>прил8!G524</f>
        <v>13802</v>
      </c>
      <c r="E630" s="130">
        <f>прил8!H524</f>
        <v>13802</v>
      </c>
    </row>
    <row r="631" spans="1:5" ht="25.5">
      <c r="A631" s="7" t="s">
        <v>175</v>
      </c>
      <c r="B631" s="10" t="s">
        <v>423</v>
      </c>
      <c r="C631" s="10"/>
      <c r="D631" s="122">
        <f aca="true" t="shared" si="3" ref="D631:E634">D632</f>
        <v>1923</v>
      </c>
      <c r="E631" s="122">
        <f t="shared" si="3"/>
        <v>1923</v>
      </c>
    </row>
    <row r="632" spans="1:5" ht="25.5">
      <c r="A632" s="47" t="s">
        <v>605</v>
      </c>
      <c r="B632" s="10" t="s">
        <v>424</v>
      </c>
      <c r="C632" s="10"/>
      <c r="D632" s="122">
        <f t="shared" si="3"/>
        <v>1923</v>
      </c>
      <c r="E632" s="122">
        <f t="shared" si="3"/>
        <v>1923</v>
      </c>
    </row>
    <row r="633" spans="1:5" ht="63.75">
      <c r="A633" s="195" t="s">
        <v>618</v>
      </c>
      <c r="B633" s="10" t="s">
        <v>619</v>
      </c>
      <c r="C633" s="10"/>
      <c r="D633" s="122">
        <f t="shared" si="3"/>
        <v>1923</v>
      </c>
      <c r="E633" s="122">
        <f t="shared" si="3"/>
        <v>1923</v>
      </c>
    </row>
    <row r="634" spans="1:5" ht="12.75">
      <c r="A634" s="47" t="s">
        <v>39</v>
      </c>
      <c r="B634" s="10" t="s">
        <v>619</v>
      </c>
      <c r="C634" s="10">
        <v>300</v>
      </c>
      <c r="D634" s="122">
        <f t="shared" si="3"/>
        <v>1923</v>
      </c>
      <c r="E634" s="122">
        <f t="shared" si="3"/>
        <v>1923</v>
      </c>
    </row>
    <row r="635" spans="1:5" ht="12.75">
      <c r="A635" s="47" t="s">
        <v>40</v>
      </c>
      <c r="B635" s="10" t="s">
        <v>619</v>
      </c>
      <c r="C635" s="10">
        <v>310</v>
      </c>
      <c r="D635" s="122">
        <f>прил8!G497</f>
        <v>1923</v>
      </c>
      <c r="E635" s="122">
        <f>прил8!H497</f>
        <v>1923</v>
      </c>
    </row>
    <row r="636" spans="1:5" ht="25.5">
      <c r="A636" s="64" t="s">
        <v>203</v>
      </c>
      <c r="B636" s="10" t="s">
        <v>425</v>
      </c>
      <c r="C636" s="10"/>
      <c r="D636" s="122">
        <f>D644+D637</f>
        <v>29697.9</v>
      </c>
      <c r="E636" s="122"/>
    </row>
    <row r="637" spans="1:5" ht="12.75">
      <c r="A637" s="64" t="s">
        <v>205</v>
      </c>
      <c r="B637" s="14" t="s">
        <v>426</v>
      </c>
      <c r="C637" s="14"/>
      <c r="D637" s="93">
        <f>D638+D641</f>
        <v>29397.9</v>
      </c>
      <c r="E637" s="93"/>
    </row>
    <row r="638" spans="1:5" ht="51">
      <c r="A638" s="200" t="s">
        <v>629</v>
      </c>
      <c r="B638" s="215" t="s">
        <v>630</v>
      </c>
      <c r="C638" s="166"/>
      <c r="D638" s="169">
        <f>D639</f>
        <v>18898.9</v>
      </c>
      <c r="E638" s="169"/>
    </row>
    <row r="639" spans="1:5" ht="25.5">
      <c r="A639" s="155" t="s">
        <v>29</v>
      </c>
      <c r="B639" s="164" t="s">
        <v>630</v>
      </c>
      <c r="C639" s="167">
        <v>400</v>
      </c>
      <c r="D639" s="170">
        <f>D640</f>
        <v>18898.9</v>
      </c>
      <c r="E639" s="170"/>
    </row>
    <row r="640" spans="1:5" ht="12.75">
      <c r="A640" s="64" t="s">
        <v>30</v>
      </c>
      <c r="B640" s="164" t="s">
        <v>630</v>
      </c>
      <c r="C640" s="185">
        <v>410</v>
      </c>
      <c r="D640" s="171">
        <f>прил8!G352</f>
        <v>18898.9</v>
      </c>
      <c r="E640" s="171"/>
    </row>
    <row r="641" spans="1:5" ht="51">
      <c r="A641" s="200" t="s">
        <v>629</v>
      </c>
      <c r="B641" s="165" t="s">
        <v>688</v>
      </c>
      <c r="C641" s="168"/>
      <c r="D641" s="172">
        <f>D642</f>
        <v>10499</v>
      </c>
      <c r="E641" s="172"/>
    </row>
    <row r="642" spans="1:5" ht="25.5">
      <c r="A642" s="155" t="s">
        <v>29</v>
      </c>
      <c r="B642" s="165" t="s">
        <v>688</v>
      </c>
      <c r="C642" s="168">
        <v>400</v>
      </c>
      <c r="D642" s="172">
        <f>D643</f>
        <v>10499</v>
      </c>
      <c r="E642" s="172"/>
    </row>
    <row r="643" spans="1:5" ht="12.75">
      <c r="A643" s="64" t="s">
        <v>30</v>
      </c>
      <c r="B643" s="165" t="s">
        <v>688</v>
      </c>
      <c r="C643" s="168">
        <v>410</v>
      </c>
      <c r="D643" s="172">
        <f>прил8!G355</f>
        <v>10499</v>
      </c>
      <c r="E643" s="172"/>
    </row>
    <row r="644" spans="1:5" ht="38.25">
      <c r="A644" s="7" t="s">
        <v>204</v>
      </c>
      <c r="B644" s="14" t="s">
        <v>428</v>
      </c>
      <c r="C644" s="14"/>
      <c r="D644" s="93">
        <f>D645</f>
        <v>300</v>
      </c>
      <c r="E644" s="93"/>
    </row>
    <row r="645" spans="1:5" ht="12.75">
      <c r="A645" s="7" t="s">
        <v>427</v>
      </c>
      <c r="B645" s="14" t="s">
        <v>429</v>
      </c>
      <c r="C645" s="14"/>
      <c r="D645" s="93">
        <f>D646</f>
        <v>300</v>
      </c>
      <c r="E645" s="93"/>
    </row>
    <row r="646" spans="1:5" ht="25.5">
      <c r="A646" s="22" t="s">
        <v>727</v>
      </c>
      <c r="B646" s="14" t="s">
        <v>429</v>
      </c>
      <c r="C646" s="14" t="s">
        <v>52</v>
      </c>
      <c r="D646" s="93">
        <f>D647</f>
        <v>300</v>
      </c>
      <c r="E646" s="93"/>
    </row>
    <row r="647" spans="1:5" ht="25.5">
      <c r="A647" s="64" t="s">
        <v>55</v>
      </c>
      <c r="B647" s="14" t="s">
        <v>429</v>
      </c>
      <c r="C647" s="14" t="s">
        <v>98</v>
      </c>
      <c r="D647" s="93">
        <f>прил8!G359</f>
        <v>300</v>
      </c>
      <c r="E647" s="93"/>
    </row>
    <row r="648" spans="1:5" ht="25.5">
      <c r="A648" s="47" t="s">
        <v>669</v>
      </c>
      <c r="B648" s="10" t="s">
        <v>641</v>
      </c>
      <c r="C648" s="10"/>
      <c r="D648" s="122">
        <f>D649</f>
        <v>4044</v>
      </c>
      <c r="E648" s="93"/>
    </row>
    <row r="649" spans="1:5" ht="38.25">
      <c r="A649" s="196" t="s">
        <v>642</v>
      </c>
      <c r="B649" s="10" t="s">
        <v>643</v>
      </c>
      <c r="C649" s="10"/>
      <c r="D649" s="122">
        <f>D650+D653</f>
        <v>4044</v>
      </c>
      <c r="E649" s="93"/>
    </row>
    <row r="650" spans="1:5" ht="12.75">
      <c r="A650" s="196" t="s">
        <v>692</v>
      </c>
      <c r="B650" s="10" t="s">
        <v>693</v>
      </c>
      <c r="C650" s="10"/>
      <c r="D650" s="122">
        <f>D651</f>
        <v>3994</v>
      </c>
      <c r="E650" s="93"/>
    </row>
    <row r="651" spans="1:5" ht="12.75">
      <c r="A651" s="47" t="s">
        <v>39</v>
      </c>
      <c r="B651" s="10" t="s">
        <v>693</v>
      </c>
      <c r="C651" s="10">
        <v>300</v>
      </c>
      <c r="D651" s="122">
        <f>D652</f>
        <v>3994</v>
      </c>
      <c r="E651" s="93"/>
    </row>
    <row r="652" spans="1:5" ht="25.5">
      <c r="A652" s="47" t="s">
        <v>41</v>
      </c>
      <c r="B652" s="10" t="s">
        <v>693</v>
      </c>
      <c r="C652" s="10">
        <v>320</v>
      </c>
      <c r="D652" s="122">
        <f>прил8!G502</f>
        <v>3994</v>
      </c>
      <c r="E652" s="93"/>
    </row>
    <row r="653" spans="1:5" ht="25.5">
      <c r="A653" s="196" t="s">
        <v>645</v>
      </c>
      <c r="B653" s="10" t="s">
        <v>644</v>
      </c>
      <c r="C653" s="10"/>
      <c r="D653" s="122">
        <f>D654</f>
        <v>50</v>
      </c>
      <c r="E653" s="93"/>
    </row>
    <row r="654" spans="1:5" ht="12.75">
      <c r="A654" s="47" t="s">
        <v>39</v>
      </c>
      <c r="B654" s="10" t="s">
        <v>644</v>
      </c>
      <c r="C654" s="10">
        <v>300</v>
      </c>
      <c r="D654" s="122">
        <f>D655</f>
        <v>50</v>
      </c>
      <c r="E654" s="93"/>
    </row>
    <row r="655" spans="1:5" ht="25.5">
      <c r="A655" s="47" t="s">
        <v>41</v>
      </c>
      <c r="B655" s="10" t="s">
        <v>644</v>
      </c>
      <c r="C655" s="10">
        <v>320</v>
      </c>
      <c r="D655" s="122">
        <f>прил8!G505</f>
        <v>50</v>
      </c>
      <c r="E655" s="93"/>
    </row>
    <row r="656" spans="1:5" s="33" customFormat="1" ht="29.25" customHeight="1">
      <c r="A656" s="51" t="s">
        <v>150</v>
      </c>
      <c r="B656" s="20" t="s">
        <v>430</v>
      </c>
      <c r="C656" s="10"/>
      <c r="D656" s="131">
        <f>D657</f>
        <v>9697.9</v>
      </c>
      <c r="E656" s="122"/>
    </row>
    <row r="657" spans="1:5" s="33" customFormat="1" ht="63.75">
      <c r="A657" s="44" t="s">
        <v>9</v>
      </c>
      <c r="B657" s="10" t="s">
        <v>431</v>
      </c>
      <c r="C657" s="10"/>
      <c r="D657" s="122">
        <f>D658+D668</f>
        <v>9697.9</v>
      </c>
      <c r="E657" s="122"/>
    </row>
    <row r="658" spans="1:5" s="33" customFormat="1" ht="40.5" customHeight="1">
      <c r="A658" s="44" t="s">
        <v>206</v>
      </c>
      <c r="B658" s="10" t="s">
        <v>432</v>
      </c>
      <c r="C658" s="10"/>
      <c r="D658" s="122">
        <f>D662+D659+D665</f>
        <v>3857.8999999999996</v>
      </c>
      <c r="E658" s="122"/>
    </row>
    <row r="659" spans="1:5" s="33" customFormat="1" ht="33.75" customHeight="1">
      <c r="A659" s="44" t="s">
        <v>694</v>
      </c>
      <c r="B659" s="10" t="s">
        <v>695</v>
      </c>
      <c r="C659" s="10"/>
      <c r="D659" s="122">
        <f>D660</f>
        <v>1861.2</v>
      </c>
      <c r="E659" s="122"/>
    </row>
    <row r="660" spans="1:5" s="33" customFormat="1" ht="19.5" customHeight="1">
      <c r="A660" s="47" t="s">
        <v>39</v>
      </c>
      <c r="B660" s="10" t="s">
        <v>695</v>
      </c>
      <c r="C660" s="10">
        <v>300</v>
      </c>
      <c r="D660" s="122">
        <f>D661</f>
        <v>1861.2</v>
      </c>
      <c r="E660" s="122"/>
    </row>
    <row r="661" spans="1:5" s="33" customFormat="1" ht="40.5" customHeight="1">
      <c r="A661" s="47" t="s">
        <v>41</v>
      </c>
      <c r="B661" s="10" t="s">
        <v>695</v>
      </c>
      <c r="C661" s="10">
        <v>320</v>
      </c>
      <c r="D661" s="122">
        <f>прил8!G511</f>
        <v>1861.2</v>
      </c>
      <c r="E661" s="122"/>
    </row>
    <row r="662" spans="1:5" s="33" customFormat="1" ht="12.75">
      <c r="A662" s="44" t="s">
        <v>433</v>
      </c>
      <c r="B662" s="10" t="s">
        <v>567</v>
      </c>
      <c r="C662" s="10"/>
      <c r="D662" s="122">
        <f>D663</f>
        <v>1199</v>
      </c>
      <c r="E662" s="122"/>
    </row>
    <row r="663" spans="1:5" s="33" customFormat="1" ht="12.75">
      <c r="A663" s="47" t="s">
        <v>39</v>
      </c>
      <c r="B663" s="10" t="s">
        <v>567</v>
      </c>
      <c r="C663" s="10">
        <v>300</v>
      </c>
      <c r="D663" s="122">
        <f>D664</f>
        <v>1199</v>
      </c>
      <c r="E663" s="122"/>
    </row>
    <row r="664" spans="1:5" s="33" customFormat="1" ht="25.5">
      <c r="A664" s="47" t="s">
        <v>41</v>
      </c>
      <c r="B664" s="10" t="s">
        <v>567</v>
      </c>
      <c r="C664" s="10">
        <v>320</v>
      </c>
      <c r="D664" s="122">
        <f>прил8!G514</f>
        <v>1199</v>
      </c>
      <c r="E664" s="122"/>
    </row>
    <row r="665" spans="1:5" s="33" customFormat="1" ht="25.5">
      <c r="A665" s="44" t="s">
        <v>694</v>
      </c>
      <c r="B665" s="10" t="s">
        <v>696</v>
      </c>
      <c r="C665" s="10"/>
      <c r="D665" s="122">
        <f>D666</f>
        <v>797.7</v>
      </c>
      <c r="E665" s="122"/>
    </row>
    <row r="666" spans="1:5" s="33" customFormat="1" ht="12.75">
      <c r="A666" s="47" t="s">
        <v>39</v>
      </c>
      <c r="B666" s="10" t="s">
        <v>696</v>
      </c>
      <c r="C666" s="10">
        <v>300</v>
      </c>
      <c r="D666" s="122">
        <f>D667</f>
        <v>797.7</v>
      </c>
      <c r="E666" s="122"/>
    </row>
    <row r="667" spans="1:5" s="33" customFormat="1" ht="25.5">
      <c r="A667" s="47" t="s">
        <v>41</v>
      </c>
      <c r="B667" s="10" t="s">
        <v>696</v>
      </c>
      <c r="C667" s="10">
        <v>320</v>
      </c>
      <c r="D667" s="122">
        <f>прил8!G517</f>
        <v>797.7</v>
      </c>
      <c r="E667" s="122"/>
    </row>
    <row r="668" spans="1:5" s="33" customFormat="1" ht="38.25">
      <c r="A668" s="44" t="s">
        <v>207</v>
      </c>
      <c r="B668" s="10" t="s">
        <v>437</v>
      </c>
      <c r="C668" s="10"/>
      <c r="D668" s="122">
        <f>D669+D672</f>
        <v>5840</v>
      </c>
      <c r="E668" s="122"/>
    </row>
    <row r="669" spans="1:5" s="33" customFormat="1" ht="12.75">
      <c r="A669" s="155" t="s">
        <v>435</v>
      </c>
      <c r="B669" s="10" t="s">
        <v>434</v>
      </c>
      <c r="C669" s="10"/>
      <c r="D669" s="122">
        <f>D670</f>
        <v>1790</v>
      </c>
      <c r="E669" s="122"/>
    </row>
    <row r="670" spans="1:5" s="33" customFormat="1" ht="25.5">
      <c r="A670" s="155" t="s">
        <v>29</v>
      </c>
      <c r="B670" s="10" t="s">
        <v>434</v>
      </c>
      <c r="C670" s="10">
        <v>400</v>
      </c>
      <c r="D670" s="122">
        <f>D671</f>
        <v>1790</v>
      </c>
      <c r="E670" s="122"/>
    </row>
    <row r="671" spans="1:5" s="33" customFormat="1" ht="12.75">
      <c r="A671" s="64" t="s">
        <v>30</v>
      </c>
      <c r="B671" s="10" t="s">
        <v>434</v>
      </c>
      <c r="C671" s="10">
        <v>410</v>
      </c>
      <c r="D671" s="122">
        <f>прил8!G383</f>
        <v>1790</v>
      </c>
      <c r="E671" s="122"/>
    </row>
    <row r="672" spans="1:5" s="33" customFormat="1" ht="25.5">
      <c r="A672" s="155" t="s">
        <v>634</v>
      </c>
      <c r="B672" s="10" t="s">
        <v>633</v>
      </c>
      <c r="C672" s="14"/>
      <c r="D672" s="123">
        <f>D673</f>
        <v>4050</v>
      </c>
      <c r="E672" s="122"/>
    </row>
    <row r="673" spans="1:5" s="33" customFormat="1" ht="25.5">
      <c r="A673" s="155" t="s">
        <v>29</v>
      </c>
      <c r="B673" s="10" t="s">
        <v>633</v>
      </c>
      <c r="C673" s="14" t="s">
        <v>27</v>
      </c>
      <c r="D673" s="123">
        <f>D674</f>
        <v>4050</v>
      </c>
      <c r="E673" s="122"/>
    </row>
    <row r="674" spans="1:5" s="33" customFormat="1" ht="12.75">
      <c r="A674" s="64" t="s">
        <v>30</v>
      </c>
      <c r="B674" s="10" t="s">
        <v>633</v>
      </c>
      <c r="C674" s="14" t="s">
        <v>28</v>
      </c>
      <c r="D674" s="123">
        <f>прил8!G386</f>
        <v>4050</v>
      </c>
      <c r="E674" s="122"/>
    </row>
    <row r="675" spans="1:5" s="33" customFormat="1" ht="38.25">
      <c r="A675" s="51" t="s">
        <v>547</v>
      </c>
      <c r="B675" s="20" t="s">
        <v>438</v>
      </c>
      <c r="C675" s="20"/>
      <c r="D675" s="131">
        <f>D676</f>
        <v>6450</v>
      </c>
      <c r="E675" s="131"/>
    </row>
    <row r="676" spans="1:5" s="33" customFormat="1" ht="12.75">
      <c r="A676" s="44" t="s">
        <v>208</v>
      </c>
      <c r="B676" s="12" t="s">
        <v>439</v>
      </c>
      <c r="C676" s="10"/>
      <c r="D676" s="122">
        <f>D680+D677</f>
        <v>6450</v>
      </c>
      <c r="E676" s="122"/>
    </row>
    <row r="677" spans="1:5" s="33" customFormat="1" ht="12.75">
      <c r="A677" s="195" t="s">
        <v>632</v>
      </c>
      <c r="B677" s="12" t="s">
        <v>631</v>
      </c>
      <c r="C677" s="12"/>
      <c r="D677" s="120">
        <f>D678</f>
        <v>450</v>
      </c>
      <c r="E677" s="122"/>
    </row>
    <row r="678" spans="1:5" s="33" customFormat="1" ht="25.5">
      <c r="A678" s="22" t="s">
        <v>727</v>
      </c>
      <c r="B678" s="12" t="s">
        <v>631</v>
      </c>
      <c r="C678" s="12">
        <v>200</v>
      </c>
      <c r="D678" s="120">
        <f>D679</f>
        <v>450</v>
      </c>
      <c r="E678" s="122"/>
    </row>
    <row r="679" spans="1:5" s="33" customFormat="1" ht="25.5">
      <c r="A679" s="64" t="s">
        <v>55</v>
      </c>
      <c r="B679" s="12" t="s">
        <v>631</v>
      </c>
      <c r="C679" s="12">
        <v>240</v>
      </c>
      <c r="D679" s="120">
        <f>прил8!G364</f>
        <v>450</v>
      </c>
      <c r="E679" s="122"/>
    </row>
    <row r="680" spans="1:5" s="33" customFormat="1" ht="12.75">
      <c r="A680" s="158" t="s">
        <v>537</v>
      </c>
      <c r="B680" s="12" t="s">
        <v>536</v>
      </c>
      <c r="C680" s="10"/>
      <c r="D680" s="122">
        <f>D681</f>
        <v>6000</v>
      </c>
      <c r="E680" s="122"/>
    </row>
    <row r="681" spans="1:5" s="33" customFormat="1" ht="25.5">
      <c r="A681" s="89" t="s">
        <v>34</v>
      </c>
      <c r="B681" s="12" t="s">
        <v>536</v>
      </c>
      <c r="C681" s="12">
        <v>600</v>
      </c>
      <c r="D681" s="120">
        <f>D682</f>
        <v>6000</v>
      </c>
      <c r="E681" s="120"/>
    </row>
    <row r="682" spans="1:5" s="33" customFormat="1" ht="12.75">
      <c r="A682" s="89" t="s">
        <v>43</v>
      </c>
      <c r="B682" s="12" t="s">
        <v>536</v>
      </c>
      <c r="C682" s="12">
        <v>610</v>
      </c>
      <c r="D682" s="120">
        <f>прил8!G605+прил8!G747+прил8!G862+прил8!G945</f>
        <v>6000</v>
      </c>
      <c r="E682" s="120"/>
    </row>
    <row r="683" spans="1:5" s="33" customFormat="1" ht="38.25">
      <c r="A683" s="51" t="s">
        <v>176</v>
      </c>
      <c r="B683" s="91" t="s">
        <v>440</v>
      </c>
      <c r="C683" s="91"/>
      <c r="D683" s="132">
        <f>D705+D684+D696+D692+D700+D688</f>
        <v>14842</v>
      </c>
      <c r="E683" s="132"/>
    </row>
    <row r="684" spans="1:5" s="33" customFormat="1" ht="25.5">
      <c r="A684" s="9" t="s">
        <v>520</v>
      </c>
      <c r="B684" s="12" t="s">
        <v>441</v>
      </c>
      <c r="C684" s="12"/>
      <c r="D684" s="122">
        <f>D685</f>
        <v>1410</v>
      </c>
      <c r="E684" s="122"/>
    </row>
    <row r="685" spans="1:5" s="33" customFormat="1" ht="25.5">
      <c r="A685" s="77" t="s">
        <v>528</v>
      </c>
      <c r="B685" s="12" t="s">
        <v>530</v>
      </c>
      <c r="C685" s="12"/>
      <c r="D685" s="122">
        <f>D686</f>
        <v>1410</v>
      </c>
      <c r="E685" s="122"/>
    </row>
    <row r="686" spans="1:5" s="33" customFormat="1" ht="25.5">
      <c r="A686" s="22" t="s">
        <v>727</v>
      </c>
      <c r="B686" s="12" t="s">
        <v>530</v>
      </c>
      <c r="C686" s="12">
        <v>200</v>
      </c>
      <c r="D686" s="122">
        <f>D687</f>
        <v>1410</v>
      </c>
      <c r="E686" s="122"/>
    </row>
    <row r="687" spans="1:5" s="33" customFormat="1" ht="25.5">
      <c r="A687" s="64" t="s">
        <v>55</v>
      </c>
      <c r="B687" s="12" t="s">
        <v>530</v>
      </c>
      <c r="C687" s="12">
        <v>240</v>
      </c>
      <c r="D687" s="122">
        <f>прил8!G175</f>
        <v>1410</v>
      </c>
      <c r="E687" s="122"/>
    </row>
    <row r="688" spans="1:5" s="33" customFormat="1" ht="25.5">
      <c r="A688" s="64" t="s">
        <v>581</v>
      </c>
      <c r="B688" s="12" t="s">
        <v>509</v>
      </c>
      <c r="C688" s="12"/>
      <c r="D688" s="120">
        <f>D689</f>
        <v>3126</v>
      </c>
      <c r="E688" s="122"/>
    </row>
    <row r="689" spans="1:5" s="33" customFormat="1" ht="25.5">
      <c r="A689" s="77" t="s">
        <v>528</v>
      </c>
      <c r="B689" s="12" t="s">
        <v>532</v>
      </c>
      <c r="C689" s="12"/>
      <c r="D689" s="120">
        <f>D690</f>
        <v>3126</v>
      </c>
      <c r="E689" s="122"/>
    </row>
    <row r="690" spans="1:5" s="33" customFormat="1" ht="25.5">
      <c r="A690" s="22" t="s">
        <v>727</v>
      </c>
      <c r="B690" s="12" t="s">
        <v>532</v>
      </c>
      <c r="C690" s="12">
        <v>200</v>
      </c>
      <c r="D690" s="120">
        <f>D691</f>
        <v>3126</v>
      </c>
      <c r="E690" s="122"/>
    </row>
    <row r="691" spans="1:5" s="33" customFormat="1" ht="25.5">
      <c r="A691" s="64" t="s">
        <v>55</v>
      </c>
      <c r="B691" s="12" t="s">
        <v>532</v>
      </c>
      <c r="C691" s="12">
        <v>240</v>
      </c>
      <c r="D691" s="120">
        <f>прил8!G179</f>
        <v>3126</v>
      </c>
      <c r="E691" s="122"/>
    </row>
    <row r="692" spans="1:5" s="33" customFormat="1" ht="17.25" customHeight="1">
      <c r="A692" s="9" t="s">
        <v>253</v>
      </c>
      <c r="B692" s="12" t="s">
        <v>442</v>
      </c>
      <c r="C692" s="12"/>
      <c r="D692" s="120">
        <f>D693</f>
        <v>525</v>
      </c>
      <c r="E692" s="120"/>
    </row>
    <row r="693" spans="1:5" s="33" customFormat="1" ht="25.5">
      <c r="A693" s="77" t="s">
        <v>528</v>
      </c>
      <c r="B693" s="12" t="s">
        <v>531</v>
      </c>
      <c r="C693" s="12"/>
      <c r="D693" s="120">
        <f>D694</f>
        <v>525</v>
      </c>
      <c r="E693" s="120"/>
    </row>
    <row r="694" spans="1:5" s="33" customFormat="1" ht="25.5">
      <c r="A694" s="22" t="s">
        <v>727</v>
      </c>
      <c r="B694" s="12" t="s">
        <v>531</v>
      </c>
      <c r="C694" s="12">
        <v>200</v>
      </c>
      <c r="D694" s="120">
        <f>D695</f>
        <v>525</v>
      </c>
      <c r="E694" s="120"/>
    </row>
    <row r="695" spans="1:5" s="33" customFormat="1" ht="25.5">
      <c r="A695" s="64" t="s">
        <v>55</v>
      </c>
      <c r="B695" s="12" t="s">
        <v>531</v>
      </c>
      <c r="C695" s="12">
        <v>240</v>
      </c>
      <c r="D695" s="120">
        <f>прил8!G332</f>
        <v>525</v>
      </c>
      <c r="E695" s="120"/>
    </row>
    <row r="696" spans="1:5" s="33" customFormat="1" ht="12.75">
      <c r="A696" s="44" t="s">
        <v>209</v>
      </c>
      <c r="B696" s="12" t="s">
        <v>443</v>
      </c>
      <c r="C696" s="12"/>
      <c r="D696" s="120">
        <f>D697</f>
        <v>2325</v>
      </c>
      <c r="E696" s="120"/>
    </row>
    <row r="697" spans="1:5" s="33" customFormat="1" ht="25.5">
      <c r="A697" s="77" t="s">
        <v>528</v>
      </c>
      <c r="B697" s="12" t="s">
        <v>529</v>
      </c>
      <c r="C697" s="12"/>
      <c r="D697" s="120">
        <f>D698</f>
        <v>2325</v>
      </c>
      <c r="E697" s="120"/>
    </row>
    <row r="698" spans="1:5" s="33" customFormat="1" ht="25.5">
      <c r="A698" s="22" t="s">
        <v>727</v>
      </c>
      <c r="B698" s="12" t="s">
        <v>529</v>
      </c>
      <c r="C698" s="12">
        <v>200</v>
      </c>
      <c r="D698" s="120">
        <f>D699</f>
        <v>2325</v>
      </c>
      <c r="E698" s="120"/>
    </row>
    <row r="699" spans="1:5" s="33" customFormat="1" ht="25.5">
      <c r="A699" s="64" t="s">
        <v>55</v>
      </c>
      <c r="B699" s="12" t="s">
        <v>529</v>
      </c>
      <c r="C699" s="12">
        <v>240</v>
      </c>
      <c r="D699" s="120">
        <f>прил8!G336</f>
        <v>2325</v>
      </c>
      <c r="E699" s="120"/>
    </row>
    <row r="700" spans="1:5" s="33" customFormat="1" ht="25.5">
      <c r="A700" s="64" t="s">
        <v>552</v>
      </c>
      <c r="B700" s="12" t="s">
        <v>444</v>
      </c>
      <c r="C700" s="12"/>
      <c r="D700" s="122">
        <f>D701</f>
        <v>250</v>
      </c>
      <c r="E700" s="122"/>
    </row>
    <row r="701" spans="1:5" s="33" customFormat="1" ht="25.5">
      <c r="A701" s="77" t="s">
        <v>528</v>
      </c>
      <c r="B701" s="12" t="s">
        <v>580</v>
      </c>
      <c r="C701" s="12"/>
      <c r="D701" s="122">
        <f>D702</f>
        <v>250</v>
      </c>
      <c r="E701" s="122"/>
    </row>
    <row r="702" spans="1:5" s="33" customFormat="1" ht="25.5">
      <c r="A702" s="22" t="s">
        <v>727</v>
      </c>
      <c r="B702" s="12" t="s">
        <v>580</v>
      </c>
      <c r="C702" s="12">
        <v>200</v>
      </c>
      <c r="D702" s="122">
        <f>D703</f>
        <v>250</v>
      </c>
      <c r="E702" s="122"/>
    </row>
    <row r="703" spans="1:5" s="33" customFormat="1" ht="25.5">
      <c r="A703" s="64" t="s">
        <v>55</v>
      </c>
      <c r="B703" s="12" t="s">
        <v>580</v>
      </c>
      <c r="C703" s="12">
        <v>240</v>
      </c>
      <c r="D703" s="122">
        <f>прил8!G183</f>
        <v>250</v>
      </c>
      <c r="E703" s="122"/>
    </row>
    <row r="704" spans="1:5" s="33" customFormat="1" ht="25.5">
      <c r="A704" s="44" t="s">
        <v>521</v>
      </c>
      <c r="B704" s="12" t="s">
        <v>582</v>
      </c>
      <c r="C704" s="91"/>
      <c r="D704" s="120">
        <f>D705</f>
        <v>7206</v>
      </c>
      <c r="E704" s="132"/>
    </row>
    <row r="705" spans="1:5" s="33" customFormat="1" ht="25.5">
      <c r="A705" s="44" t="s">
        <v>300</v>
      </c>
      <c r="B705" s="12" t="s">
        <v>583</v>
      </c>
      <c r="C705" s="91"/>
      <c r="D705" s="120">
        <f>D706+D708+D710</f>
        <v>7206</v>
      </c>
      <c r="E705" s="120"/>
    </row>
    <row r="706" spans="1:5" s="33" customFormat="1" ht="43.5" customHeight="1">
      <c r="A706" s="64" t="s">
        <v>50</v>
      </c>
      <c r="B706" s="12" t="s">
        <v>583</v>
      </c>
      <c r="C706" s="12">
        <v>100</v>
      </c>
      <c r="D706" s="120">
        <f>D707</f>
        <v>5586</v>
      </c>
      <c r="E706" s="120"/>
    </row>
    <row r="707" spans="1:5" s="33" customFormat="1" ht="12.75">
      <c r="A707" s="64" t="s">
        <v>33</v>
      </c>
      <c r="B707" s="12" t="s">
        <v>583</v>
      </c>
      <c r="C707" s="12">
        <v>110</v>
      </c>
      <c r="D707" s="120">
        <f>прил8!G340</f>
        <v>5586</v>
      </c>
      <c r="E707" s="120"/>
    </row>
    <row r="708" spans="1:5" s="33" customFormat="1" ht="25.5">
      <c r="A708" s="22" t="s">
        <v>727</v>
      </c>
      <c r="B708" s="12" t="s">
        <v>583</v>
      </c>
      <c r="C708" s="12">
        <v>200</v>
      </c>
      <c r="D708" s="120">
        <f>D709</f>
        <v>1582</v>
      </c>
      <c r="E708" s="120"/>
    </row>
    <row r="709" spans="1:5" s="33" customFormat="1" ht="25.5">
      <c r="A709" s="64" t="s">
        <v>55</v>
      </c>
      <c r="B709" s="12" t="s">
        <v>583</v>
      </c>
      <c r="C709" s="12">
        <v>240</v>
      </c>
      <c r="D709" s="120">
        <f>прил8!G342</f>
        <v>1582</v>
      </c>
      <c r="E709" s="120"/>
    </row>
    <row r="710" spans="1:5" s="33" customFormat="1" ht="12.75">
      <c r="A710" s="64" t="s">
        <v>56</v>
      </c>
      <c r="B710" s="12" t="s">
        <v>583</v>
      </c>
      <c r="C710" s="12">
        <v>800</v>
      </c>
      <c r="D710" s="120">
        <f>D711</f>
        <v>38</v>
      </c>
      <c r="E710" s="120"/>
    </row>
    <row r="711" spans="1:5" s="33" customFormat="1" ht="12.75">
      <c r="A711" s="64" t="s">
        <v>57</v>
      </c>
      <c r="B711" s="12" t="s">
        <v>583</v>
      </c>
      <c r="C711" s="12">
        <v>850</v>
      </c>
      <c r="D711" s="120">
        <f>прил8!G344</f>
        <v>38</v>
      </c>
      <c r="E711" s="120"/>
    </row>
    <row r="712" spans="1:5" s="33" customFormat="1" ht="38.25">
      <c r="A712" s="156" t="s">
        <v>8</v>
      </c>
      <c r="B712" s="18" t="s">
        <v>445</v>
      </c>
      <c r="C712" s="14"/>
      <c r="D712" s="133">
        <f>D713</f>
        <v>510</v>
      </c>
      <c r="E712" s="133"/>
    </row>
    <row r="713" spans="1:5" s="33" customFormat="1" ht="12.75">
      <c r="A713" s="64" t="s">
        <v>210</v>
      </c>
      <c r="B713" s="14" t="s">
        <v>446</v>
      </c>
      <c r="C713" s="14"/>
      <c r="D713" s="93">
        <f>D714+D718</f>
        <v>510</v>
      </c>
      <c r="E713" s="93"/>
    </row>
    <row r="714" spans="1:5" s="33" customFormat="1" ht="25.5">
      <c r="A714" s="64" t="s">
        <v>211</v>
      </c>
      <c r="B714" s="14" t="s">
        <v>447</v>
      </c>
      <c r="C714" s="14"/>
      <c r="D714" s="93">
        <f>D715</f>
        <v>350</v>
      </c>
      <c r="E714" s="93"/>
    </row>
    <row r="715" spans="1:5" s="33" customFormat="1" ht="12.75">
      <c r="A715" s="64" t="s">
        <v>449</v>
      </c>
      <c r="B715" s="14" t="s">
        <v>448</v>
      </c>
      <c r="C715" s="14"/>
      <c r="D715" s="93">
        <f>D716</f>
        <v>350</v>
      </c>
      <c r="E715" s="93"/>
    </row>
    <row r="716" spans="1:5" s="33" customFormat="1" ht="25.5">
      <c r="A716" s="22" t="s">
        <v>727</v>
      </c>
      <c r="B716" s="14" t="s">
        <v>448</v>
      </c>
      <c r="C716" s="14" t="s">
        <v>52</v>
      </c>
      <c r="D716" s="93">
        <f>D717</f>
        <v>350</v>
      </c>
      <c r="E716" s="93"/>
    </row>
    <row r="717" spans="1:5" s="33" customFormat="1" ht="25.5">
      <c r="A717" s="64" t="s">
        <v>55</v>
      </c>
      <c r="B717" s="14" t="s">
        <v>448</v>
      </c>
      <c r="C717" s="14" t="s">
        <v>98</v>
      </c>
      <c r="D717" s="93">
        <f>прил8!G441</f>
        <v>350</v>
      </c>
      <c r="E717" s="93"/>
    </row>
    <row r="718" spans="1:5" s="33" customFormat="1" ht="25.5">
      <c r="A718" s="64" t="s">
        <v>212</v>
      </c>
      <c r="B718" s="14" t="s">
        <v>450</v>
      </c>
      <c r="C718" s="14"/>
      <c r="D718" s="93">
        <f>D719</f>
        <v>160</v>
      </c>
      <c r="E718" s="93"/>
    </row>
    <row r="719" spans="1:5" s="33" customFormat="1" ht="12.75">
      <c r="A719" s="64" t="s">
        <v>449</v>
      </c>
      <c r="B719" s="14" t="s">
        <v>451</v>
      </c>
      <c r="C719" s="14"/>
      <c r="D719" s="93">
        <f>D720</f>
        <v>160</v>
      </c>
      <c r="E719" s="93"/>
    </row>
    <row r="720" spans="1:5" s="33" customFormat="1" ht="25.5">
      <c r="A720" s="22" t="s">
        <v>727</v>
      </c>
      <c r="B720" s="14" t="s">
        <v>451</v>
      </c>
      <c r="C720" s="14" t="s">
        <v>52</v>
      </c>
      <c r="D720" s="93">
        <f>D721</f>
        <v>160</v>
      </c>
      <c r="E720" s="93"/>
    </row>
    <row r="721" spans="1:5" s="33" customFormat="1" ht="25.5">
      <c r="A721" s="64" t="s">
        <v>55</v>
      </c>
      <c r="B721" s="14" t="s">
        <v>451</v>
      </c>
      <c r="C721" s="14" t="s">
        <v>98</v>
      </c>
      <c r="D721" s="93">
        <f>прил8!G445</f>
        <v>160</v>
      </c>
      <c r="E721" s="93"/>
    </row>
    <row r="722" spans="1:5" s="33" customFormat="1" ht="25.5">
      <c r="A722" s="13" t="s">
        <v>1</v>
      </c>
      <c r="B722" s="18" t="s">
        <v>452</v>
      </c>
      <c r="C722" s="18"/>
      <c r="D722" s="133">
        <f>D723+D732</f>
        <v>694</v>
      </c>
      <c r="E722" s="133"/>
    </row>
    <row r="723" spans="1:5" s="33" customFormat="1" ht="25.5">
      <c r="A723" s="7" t="s">
        <v>2</v>
      </c>
      <c r="B723" s="14" t="s">
        <v>453</v>
      </c>
      <c r="C723" s="14"/>
      <c r="D723" s="93">
        <f>D724+D728</f>
        <v>422</v>
      </c>
      <c r="E723" s="93"/>
    </row>
    <row r="724" spans="1:5" s="33" customFormat="1" ht="25.5">
      <c r="A724" s="7" t="s">
        <v>246</v>
      </c>
      <c r="B724" s="14" t="s">
        <v>454</v>
      </c>
      <c r="C724" s="14"/>
      <c r="D724" s="93">
        <f>D725</f>
        <v>89</v>
      </c>
      <c r="E724" s="93"/>
    </row>
    <row r="725" spans="1:5" s="33" customFormat="1" ht="25.5">
      <c r="A725" s="7" t="s">
        <v>3</v>
      </c>
      <c r="B725" s="14" t="s">
        <v>455</v>
      </c>
      <c r="C725" s="14"/>
      <c r="D725" s="93">
        <f>D726</f>
        <v>89</v>
      </c>
      <c r="E725" s="93"/>
    </row>
    <row r="726" spans="1:5" s="33" customFormat="1" ht="25.5">
      <c r="A726" s="22" t="s">
        <v>727</v>
      </c>
      <c r="B726" s="14" t="s">
        <v>455</v>
      </c>
      <c r="C726" s="14" t="s">
        <v>52</v>
      </c>
      <c r="D726" s="93">
        <f>D727</f>
        <v>89</v>
      </c>
      <c r="E726" s="93"/>
    </row>
    <row r="727" spans="1:5" s="33" customFormat="1" ht="25.5">
      <c r="A727" s="64" t="s">
        <v>55</v>
      </c>
      <c r="B727" s="14" t="s">
        <v>455</v>
      </c>
      <c r="C727" s="14" t="s">
        <v>98</v>
      </c>
      <c r="D727" s="93">
        <f>прил8!G241</f>
        <v>89</v>
      </c>
      <c r="E727" s="93"/>
    </row>
    <row r="728" spans="1:5" s="33" customFormat="1" ht="38.25">
      <c r="A728" s="7" t="s">
        <v>247</v>
      </c>
      <c r="B728" s="14" t="s">
        <v>568</v>
      </c>
      <c r="C728" s="14"/>
      <c r="D728" s="93">
        <f>D729</f>
        <v>333</v>
      </c>
      <c r="E728" s="93"/>
    </row>
    <row r="729" spans="1:5" s="33" customFormat="1" ht="12.75" customHeight="1">
      <c r="A729" s="7" t="s">
        <v>4</v>
      </c>
      <c r="B729" s="14" t="s">
        <v>456</v>
      </c>
      <c r="C729" s="14"/>
      <c r="D729" s="93">
        <f>D730</f>
        <v>333</v>
      </c>
      <c r="E729" s="93"/>
    </row>
    <row r="730" spans="1:5" s="33" customFormat="1" ht="25.5">
      <c r="A730" s="22" t="s">
        <v>727</v>
      </c>
      <c r="B730" s="14" t="s">
        <v>456</v>
      </c>
      <c r="C730" s="14" t="s">
        <v>52</v>
      </c>
      <c r="D730" s="93">
        <f>D731</f>
        <v>333</v>
      </c>
      <c r="E730" s="93"/>
    </row>
    <row r="731" spans="1:5" s="33" customFormat="1" ht="25.5">
      <c r="A731" s="64" t="s">
        <v>55</v>
      </c>
      <c r="B731" s="14" t="s">
        <v>456</v>
      </c>
      <c r="C731" s="14" t="s">
        <v>98</v>
      </c>
      <c r="D731" s="93">
        <f>прил8!G245</f>
        <v>333</v>
      </c>
      <c r="E731" s="93"/>
    </row>
    <row r="732" spans="1:5" s="33" customFormat="1" ht="12.75">
      <c r="A732" s="22" t="s">
        <v>5</v>
      </c>
      <c r="B732" s="16" t="s">
        <v>457</v>
      </c>
      <c r="C732" s="17"/>
      <c r="D732" s="127">
        <f>D733+D737</f>
        <v>272</v>
      </c>
      <c r="E732" s="127"/>
    </row>
    <row r="733" spans="1:5" s="33" customFormat="1" ht="34.5" customHeight="1">
      <c r="A733" s="22" t="s">
        <v>248</v>
      </c>
      <c r="B733" s="16" t="s">
        <v>458</v>
      </c>
      <c r="C733" s="17"/>
      <c r="D733" s="127">
        <f>D734</f>
        <v>2</v>
      </c>
      <c r="E733" s="127"/>
    </row>
    <row r="734" spans="1:5" s="33" customFormat="1" ht="12.75">
      <c r="A734" s="22" t="s">
        <v>110</v>
      </c>
      <c r="B734" s="16" t="s">
        <v>459</v>
      </c>
      <c r="C734" s="17"/>
      <c r="D734" s="127">
        <f>D735</f>
        <v>2</v>
      </c>
      <c r="E734" s="127"/>
    </row>
    <row r="735" spans="1:5" s="33" customFormat="1" ht="25.5">
      <c r="A735" s="22" t="s">
        <v>727</v>
      </c>
      <c r="B735" s="16" t="s">
        <v>459</v>
      </c>
      <c r="C735" s="17" t="s">
        <v>52</v>
      </c>
      <c r="D735" s="127">
        <f>D736</f>
        <v>2</v>
      </c>
      <c r="E735" s="127"/>
    </row>
    <row r="736" spans="1:5" s="33" customFormat="1" ht="25.5">
      <c r="A736" s="64" t="s">
        <v>55</v>
      </c>
      <c r="B736" s="16" t="s">
        <v>459</v>
      </c>
      <c r="C736" s="10">
        <v>240</v>
      </c>
      <c r="D736" s="122">
        <f>прил8!G201</f>
        <v>2</v>
      </c>
      <c r="E736" s="122"/>
    </row>
    <row r="737" spans="1:5" s="33" customFormat="1" ht="38.25">
      <c r="A737" s="22" t="s">
        <v>554</v>
      </c>
      <c r="B737" s="16" t="s">
        <v>462</v>
      </c>
      <c r="C737" s="10"/>
      <c r="D737" s="122">
        <f>D738</f>
        <v>270</v>
      </c>
      <c r="E737" s="122"/>
    </row>
    <row r="738" spans="1:5" s="33" customFormat="1" ht="12.75">
      <c r="A738" s="22" t="s">
        <v>461</v>
      </c>
      <c r="B738" s="16" t="s">
        <v>460</v>
      </c>
      <c r="C738" s="10"/>
      <c r="D738" s="122">
        <f>D739</f>
        <v>270</v>
      </c>
      <c r="E738" s="122"/>
    </row>
    <row r="739" spans="1:5" s="33" customFormat="1" ht="25.5">
      <c r="A739" s="22" t="s">
        <v>727</v>
      </c>
      <c r="B739" s="16" t="s">
        <v>460</v>
      </c>
      <c r="C739" s="10">
        <v>200</v>
      </c>
      <c r="D739" s="122">
        <f>D740</f>
        <v>270</v>
      </c>
      <c r="E739" s="122"/>
    </row>
    <row r="740" spans="1:5" s="33" customFormat="1" ht="25.5">
      <c r="A740" s="64" t="s">
        <v>55</v>
      </c>
      <c r="B740" s="16" t="s">
        <v>460</v>
      </c>
      <c r="C740" s="10">
        <v>240</v>
      </c>
      <c r="D740" s="122">
        <f>прил8!G92</f>
        <v>270</v>
      </c>
      <c r="E740" s="122"/>
    </row>
    <row r="741" spans="1:5" s="33" customFormat="1" ht="38.25">
      <c r="A741" s="51" t="s">
        <v>535</v>
      </c>
      <c r="B741" s="18" t="s">
        <v>463</v>
      </c>
      <c r="C741" s="18"/>
      <c r="D741" s="133">
        <f>D742+D757</f>
        <v>191670</v>
      </c>
      <c r="E741" s="133"/>
    </row>
    <row r="742" spans="1:5" s="33" customFormat="1" ht="12.75">
      <c r="A742" s="44" t="s">
        <v>7</v>
      </c>
      <c r="B742" s="10" t="s">
        <v>464</v>
      </c>
      <c r="C742" s="10"/>
      <c r="D742" s="122">
        <f>D753+D743</f>
        <v>181835</v>
      </c>
      <c r="E742" s="122"/>
    </row>
    <row r="743" spans="1:5" s="33" customFormat="1" ht="15.75" customHeight="1">
      <c r="A743" s="77" t="s">
        <v>572</v>
      </c>
      <c r="B743" s="10" t="s">
        <v>575</v>
      </c>
      <c r="C743" s="14"/>
      <c r="D743" s="122">
        <f>D744+D747+D750</f>
        <v>171835</v>
      </c>
      <c r="E743" s="122"/>
    </row>
    <row r="744" spans="1:5" s="33" customFormat="1" ht="12.75">
      <c r="A744" s="64" t="s">
        <v>467</v>
      </c>
      <c r="B744" s="10" t="s">
        <v>466</v>
      </c>
      <c r="C744" s="10"/>
      <c r="D744" s="93">
        <f>D745</f>
        <v>31075.5</v>
      </c>
      <c r="E744" s="93"/>
    </row>
    <row r="745" spans="1:5" s="33" customFormat="1" ht="25.5">
      <c r="A745" s="155" t="s">
        <v>623</v>
      </c>
      <c r="B745" s="10" t="s">
        <v>466</v>
      </c>
      <c r="C745" s="10">
        <v>400</v>
      </c>
      <c r="D745" s="93">
        <f>D746</f>
        <v>31075.5</v>
      </c>
      <c r="E745" s="93"/>
    </row>
    <row r="746" spans="1:5" s="33" customFormat="1" ht="12.75">
      <c r="A746" s="64" t="s">
        <v>30</v>
      </c>
      <c r="B746" s="10" t="s">
        <v>466</v>
      </c>
      <c r="C746" s="10">
        <v>410</v>
      </c>
      <c r="D746" s="93">
        <f>прил8!G392</f>
        <v>31075.5</v>
      </c>
      <c r="E746" s="93"/>
    </row>
    <row r="747" spans="1:5" s="33" customFormat="1" ht="12.75">
      <c r="A747" s="11" t="s">
        <v>662</v>
      </c>
      <c r="B747" s="10" t="s">
        <v>663</v>
      </c>
      <c r="C747" s="10"/>
      <c r="D747" s="10">
        <f>D748</f>
        <v>137275</v>
      </c>
      <c r="E747" s="93"/>
    </row>
    <row r="748" spans="1:5" s="33" customFormat="1" ht="25.5">
      <c r="A748" s="90" t="s">
        <v>29</v>
      </c>
      <c r="B748" s="10" t="s">
        <v>663</v>
      </c>
      <c r="C748" s="10">
        <v>400</v>
      </c>
      <c r="D748" s="10">
        <f>D749</f>
        <v>137275</v>
      </c>
      <c r="E748" s="93"/>
    </row>
    <row r="749" spans="1:5" s="33" customFormat="1" ht="12.75">
      <c r="A749" s="11" t="s">
        <v>30</v>
      </c>
      <c r="B749" s="10" t="s">
        <v>663</v>
      </c>
      <c r="C749" s="10">
        <v>410</v>
      </c>
      <c r="D749" s="10">
        <f>прил8!G395</f>
        <v>137275</v>
      </c>
      <c r="E749" s="93"/>
    </row>
    <row r="750" spans="1:5" s="33" customFormat="1" ht="25.5">
      <c r="A750" s="11" t="s">
        <v>761</v>
      </c>
      <c r="B750" s="10" t="s">
        <v>762</v>
      </c>
      <c r="C750" s="10"/>
      <c r="D750" s="10">
        <f>D751</f>
        <v>3484.5</v>
      </c>
      <c r="E750" s="93"/>
    </row>
    <row r="751" spans="1:5" s="33" customFormat="1" ht="25.5">
      <c r="A751" s="90" t="s">
        <v>29</v>
      </c>
      <c r="B751" s="10" t="s">
        <v>762</v>
      </c>
      <c r="C751" s="10">
        <v>400</v>
      </c>
      <c r="D751" s="10">
        <f>D752</f>
        <v>3484.5</v>
      </c>
      <c r="E751" s="93"/>
    </row>
    <row r="752" spans="1:5" s="33" customFormat="1" ht="12.75">
      <c r="A752" s="11" t="s">
        <v>30</v>
      </c>
      <c r="B752" s="10" t="s">
        <v>762</v>
      </c>
      <c r="C752" s="10">
        <v>410</v>
      </c>
      <c r="D752" s="10">
        <f>прил8!G398</f>
        <v>3484.5</v>
      </c>
      <c r="E752" s="93"/>
    </row>
    <row r="753" spans="1:5" s="33" customFormat="1" ht="25.5">
      <c r="A753" s="44" t="s">
        <v>213</v>
      </c>
      <c r="B753" s="14" t="s">
        <v>465</v>
      </c>
      <c r="C753" s="10"/>
      <c r="D753" s="122">
        <f>D754</f>
        <v>10000</v>
      </c>
      <c r="E753" s="122"/>
    </row>
    <row r="754" spans="1:5" s="33" customFormat="1" ht="38.25">
      <c r="A754" s="44" t="s">
        <v>726</v>
      </c>
      <c r="B754" s="14" t="s">
        <v>722</v>
      </c>
      <c r="C754" s="14"/>
      <c r="D754" s="122">
        <f>D755</f>
        <v>10000</v>
      </c>
      <c r="E754" s="122"/>
    </row>
    <row r="755" spans="1:5" s="33" customFormat="1" ht="12.75">
      <c r="A755" s="47" t="s">
        <v>56</v>
      </c>
      <c r="B755" s="14" t="s">
        <v>722</v>
      </c>
      <c r="C755" s="14" t="s">
        <v>53</v>
      </c>
      <c r="D755" s="93">
        <f>D756</f>
        <v>10000</v>
      </c>
      <c r="E755" s="93"/>
    </row>
    <row r="756" spans="1:5" s="33" customFormat="1" ht="38.25">
      <c r="A756" s="47" t="s">
        <v>676</v>
      </c>
      <c r="B756" s="14" t="s">
        <v>722</v>
      </c>
      <c r="C756" s="14" t="s">
        <v>723</v>
      </c>
      <c r="D756" s="93">
        <f>прил8!G402</f>
        <v>10000</v>
      </c>
      <c r="E756" s="93"/>
    </row>
    <row r="757" spans="1:5" s="33" customFormat="1" ht="12.75">
      <c r="A757" s="7" t="s">
        <v>16</v>
      </c>
      <c r="B757" s="14" t="s">
        <v>468</v>
      </c>
      <c r="C757" s="14"/>
      <c r="D757" s="93">
        <f>D758</f>
        <v>9835</v>
      </c>
      <c r="E757" s="93"/>
    </row>
    <row r="758" spans="1:5" s="33" customFormat="1" ht="25.5">
      <c r="A758" s="7" t="s">
        <v>594</v>
      </c>
      <c r="B758" s="14" t="s">
        <v>469</v>
      </c>
      <c r="C758" s="14"/>
      <c r="D758" s="93">
        <f>D762+D759+D765</f>
        <v>9835</v>
      </c>
      <c r="E758" s="93"/>
    </row>
    <row r="759" spans="1:5" s="33" customFormat="1" ht="12.75">
      <c r="A759" s="64" t="s">
        <v>186</v>
      </c>
      <c r="B759" s="14" t="s">
        <v>470</v>
      </c>
      <c r="C759" s="14"/>
      <c r="D759" s="93">
        <f>D760</f>
        <v>190</v>
      </c>
      <c r="E759" s="93"/>
    </row>
    <row r="760" spans="1:5" s="33" customFormat="1" ht="25.5">
      <c r="A760" s="22" t="s">
        <v>727</v>
      </c>
      <c r="B760" s="14" t="s">
        <v>470</v>
      </c>
      <c r="C760" s="14" t="s">
        <v>52</v>
      </c>
      <c r="D760" s="93">
        <f>D761</f>
        <v>190</v>
      </c>
      <c r="E760" s="93"/>
    </row>
    <row r="761" spans="1:5" s="33" customFormat="1" ht="25.5">
      <c r="A761" s="64" t="s">
        <v>55</v>
      </c>
      <c r="B761" s="14" t="s">
        <v>470</v>
      </c>
      <c r="C761" s="14" t="s">
        <v>98</v>
      </c>
      <c r="D761" s="93">
        <f>прил8!G370</f>
        <v>190</v>
      </c>
      <c r="E761" s="93"/>
    </row>
    <row r="762" spans="1:5" s="33" customFormat="1" ht="12.75">
      <c r="A762" s="7" t="s">
        <v>593</v>
      </c>
      <c r="B762" s="14" t="s">
        <v>595</v>
      </c>
      <c r="C762" s="14"/>
      <c r="D762" s="93">
        <f>D763</f>
        <v>7395</v>
      </c>
      <c r="E762" s="93"/>
    </row>
    <row r="763" spans="1:5" s="33" customFormat="1" ht="25.5">
      <c r="A763" s="22" t="s">
        <v>727</v>
      </c>
      <c r="B763" s="14" t="s">
        <v>595</v>
      </c>
      <c r="C763" s="14" t="s">
        <v>52</v>
      </c>
      <c r="D763" s="93">
        <f>D764</f>
        <v>7395</v>
      </c>
      <c r="E763" s="93"/>
    </row>
    <row r="764" spans="1:5" s="33" customFormat="1" ht="25.5">
      <c r="A764" s="64" t="s">
        <v>55</v>
      </c>
      <c r="B764" s="14" t="s">
        <v>595</v>
      </c>
      <c r="C764" s="14" t="s">
        <v>98</v>
      </c>
      <c r="D764" s="93">
        <f>прил8!G373</f>
        <v>7395</v>
      </c>
      <c r="E764" s="93"/>
    </row>
    <row r="765" spans="1:5" s="33" customFormat="1" ht="12.75">
      <c r="A765" s="64" t="s">
        <v>689</v>
      </c>
      <c r="B765" s="14" t="s">
        <v>690</v>
      </c>
      <c r="C765" s="14"/>
      <c r="D765" s="93">
        <f>D766</f>
        <v>2250</v>
      </c>
      <c r="E765" s="93"/>
    </row>
    <row r="766" spans="1:5" s="33" customFormat="1" ht="25.5">
      <c r="A766" s="22" t="s">
        <v>727</v>
      </c>
      <c r="B766" s="14" t="s">
        <v>690</v>
      </c>
      <c r="C766" s="14" t="s">
        <v>52</v>
      </c>
      <c r="D766" s="93">
        <f>D767</f>
        <v>2250</v>
      </c>
      <c r="E766" s="93"/>
    </row>
    <row r="767" spans="1:5" s="33" customFormat="1" ht="25.5">
      <c r="A767" s="64" t="s">
        <v>55</v>
      </c>
      <c r="B767" s="14" t="s">
        <v>690</v>
      </c>
      <c r="C767" s="14" t="s">
        <v>98</v>
      </c>
      <c r="D767" s="93">
        <f>прил8!G376</f>
        <v>2250</v>
      </c>
      <c r="E767" s="93"/>
    </row>
    <row r="768" spans="1:5" s="33" customFormat="1" ht="39" customHeight="1">
      <c r="A768" s="63" t="s">
        <v>187</v>
      </c>
      <c r="B768" s="32" t="s">
        <v>471</v>
      </c>
      <c r="C768" s="20"/>
      <c r="D768" s="131">
        <f>D769+D773+D777+D781</f>
        <v>3108</v>
      </c>
      <c r="E768" s="131"/>
    </row>
    <row r="769" spans="1:5" s="33" customFormat="1" ht="38.25">
      <c r="A769" s="22" t="s">
        <v>553</v>
      </c>
      <c r="B769" s="16" t="s">
        <v>472</v>
      </c>
      <c r="C769" s="10"/>
      <c r="D769" s="122">
        <f>D770</f>
        <v>2270</v>
      </c>
      <c r="E769" s="122"/>
    </row>
    <row r="770" spans="1:5" s="33" customFormat="1" ht="25.5">
      <c r="A770" s="22" t="s">
        <v>474</v>
      </c>
      <c r="B770" s="16" t="s">
        <v>473</v>
      </c>
      <c r="C770" s="10"/>
      <c r="D770" s="122">
        <f>D771</f>
        <v>2270</v>
      </c>
      <c r="E770" s="122"/>
    </row>
    <row r="771" spans="1:5" s="33" customFormat="1" ht="25.5">
      <c r="A771" s="22" t="s">
        <v>727</v>
      </c>
      <c r="B771" s="16" t="s">
        <v>473</v>
      </c>
      <c r="C771" s="10">
        <v>200</v>
      </c>
      <c r="D771" s="122">
        <f>D772</f>
        <v>2270</v>
      </c>
      <c r="E771" s="122"/>
    </row>
    <row r="772" spans="1:5" s="33" customFormat="1" ht="25.5">
      <c r="A772" s="22" t="s">
        <v>55</v>
      </c>
      <c r="B772" s="16" t="s">
        <v>473</v>
      </c>
      <c r="C772" s="10">
        <v>240</v>
      </c>
      <c r="D772" s="122">
        <f>прил8!G97+прил8!G1022</f>
        <v>2270</v>
      </c>
      <c r="E772" s="122"/>
    </row>
    <row r="773" spans="1:5" s="33" customFormat="1" ht="38.25">
      <c r="A773" s="22" t="s">
        <v>564</v>
      </c>
      <c r="B773" s="16" t="s">
        <v>475</v>
      </c>
      <c r="C773" s="10"/>
      <c r="D773" s="122">
        <f>D774</f>
        <v>638</v>
      </c>
      <c r="E773" s="122"/>
    </row>
    <row r="774" spans="1:5" s="33" customFormat="1" ht="25.5">
      <c r="A774" s="22" t="s">
        <v>474</v>
      </c>
      <c r="B774" s="16" t="s">
        <v>476</v>
      </c>
      <c r="C774" s="10"/>
      <c r="D774" s="122">
        <f>D775</f>
        <v>638</v>
      </c>
      <c r="E774" s="122"/>
    </row>
    <row r="775" spans="1:5" s="33" customFormat="1" ht="25.5">
      <c r="A775" s="22" t="s">
        <v>727</v>
      </c>
      <c r="B775" s="16" t="s">
        <v>476</v>
      </c>
      <c r="C775" s="10">
        <v>200</v>
      </c>
      <c r="D775" s="122">
        <f>D776</f>
        <v>638</v>
      </c>
      <c r="E775" s="122"/>
    </row>
    <row r="776" spans="1:5" s="33" customFormat="1" ht="25.5">
      <c r="A776" s="22" t="s">
        <v>55</v>
      </c>
      <c r="B776" s="16" t="s">
        <v>476</v>
      </c>
      <c r="C776" s="10">
        <v>240</v>
      </c>
      <c r="D776" s="122">
        <f>прил8!G101+прил8!G1026</f>
        <v>638</v>
      </c>
      <c r="E776" s="122"/>
    </row>
    <row r="777" spans="1:5" s="33" customFormat="1" ht="38.25">
      <c r="A777" s="22" t="s">
        <v>522</v>
      </c>
      <c r="B777" s="16" t="s">
        <v>477</v>
      </c>
      <c r="C777" s="10"/>
      <c r="D777" s="122">
        <f>D778</f>
        <v>100</v>
      </c>
      <c r="E777" s="122"/>
    </row>
    <row r="778" spans="1:5" s="33" customFormat="1" ht="25.5">
      <c r="A778" s="22" t="s">
        <v>474</v>
      </c>
      <c r="B778" s="16" t="s">
        <v>478</v>
      </c>
      <c r="C778" s="10"/>
      <c r="D778" s="122">
        <f>D779</f>
        <v>100</v>
      </c>
      <c r="E778" s="122"/>
    </row>
    <row r="779" spans="1:5" s="33" customFormat="1" ht="25.5">
      <c r="A779" s="22" t="s">
        <v>727</v>
      </c>
      <c r="B779" s="16" t="s">
        <v>478</v>
      </c>
      <c r="C779" s="10">
        <v>200</v>
      </c>
      <c r="D779" s="122">
        <f>D780</f>
        <v>100</v>
      </c>
      <c r="E779" s="122"/>
    </row>
    <row r="780" spans="1:5" s="33" customFormat="1" ht="25.5">
      <c r="A780" s="22" t="s">
        <v>55</v>
      </c>
      <c r="B780" s="16" t="s">
        <v>478</v>
      </c>
      <c r="C780" s="10">
        <v>240</v>
      </c>
      <c r="D780" s="122">
        <f>прил8!G1030</f>
        <v>100</v>
      </c>
      <c r="E780" s="122"/>
    </row>
    <row r="781" spans="1:5" s="33" customFormat="1" ht="38.25">
      <c r="A781" s="22" t="s">
        <v>523</v>
      </c>
      <c r="B781" s="16" t="s">
        <v>479</v>
      </c>
      <c r="C781" s="10"/>
      <c r="D781" s="122">
        <f>D782</f>
        <v>100</v>
      </c>
      <c r="E781" s="122"/>
    </row>
    <row r="782" spans="1:5" s="33" customFormat="1" ht="25.5">
      <c r="A782" s="22" t="s">
        <v>474</v>
      </c>
      <c r="B782" s="16" t="s">
        <v>480</v>
      </c>
      <c r="C782" s="10"/>
      <c r="D782" s="122">
        <f>D783</f>
        <v>100</v>
      </c>
      <c r="E782" s="122"/>
    </row>
    <row r="783" spans="1:5" s="33" customFormat="1" ht="25.5">
      <c r="A783" s="22" t="s">
        <v>727</v>
      </c>
      <c r="B783" s="16" t="s">
        <v>480</v>
      </c>
      <c r="C783" s="10">
        <v>200</v>
      </c>
      <c r="D783" s="122">
        <f>D784</f>
        <v>100</v>
      </c>
      <c r="E783" s="122"/>
    </row>
    <row r="784" spans="1:5" s="33" customFormat="1" ht="25.5">
      <c r="A784" s="22" t="s">
        <v>55</v>
      </c>
      <c r="B784" s="16" t="s">
        <v>480</v>
      </c>
      <c r="C784" s="10">
        <v>240</v>
      </c>
      <c r="D784" s="122">
        <f>прил8!G105</f>
        <v>100</v>
      </c>
      <c r="E784" s="122"/>
    </row>
    <row r="785" spans="1:5" s="33" customFormat="1" ht="38.25">
      <c r="A785" s="13" t="s">
        <v>524</v>
      </c>
      <c r="B785" s="32" t="s">
        <v>481</v>
      </c>
      <c r="C785" s="27"/>
      <c r="D785" s="134">
        <f>D786+D801+D814+D819</f>
        <v>8540</v>
      </c>
      <c r="E785" s="134"/>
    </row>
    <row r="786" spans="1:5" s="33" customFormat="1" ht="38.25">
      <c r="A786" s="7" t="s">
        <v>13</v>
      </c>
      <c r="B786" s="16" t="s">
        <v>482</v>
      </c>
      <c r="C786" s="19"/>
      <c r="D786" s="127">
        <f>D787+D797</f>
        <v>1068</v>
      </c>
      <c r="E786" s="127"/>
    </row>
    <row r="787" spans="1:5" s="33" customFormat="1" ht="38.25">
      <c r="A787" s="7" t="s">
        <v>543</v>
      </c>
      <c r="B787" s="16" t="s">
        <v>483</v>
      </c>
      <c r="C787" s="19"/>
      <c r="D787" s="127">
        <f>D788+D791+D794</f>
        <v>942</v>
      </c>
      <c r="E787" s="127"/>
    </row>
    <row r="788" spans="1:5" s="33" customFormat="1" ht="38.25">
      <c r="A788" s="47" t="s">
        <v>25</v>
      </c>
      <c r="B788" s="16" t="s">
        <v>484</v>
      </c>
      <c r="C788" s="19"/>
      <c r="D788" s="127">
        <f>D789</f>
        <v>383</v>
      </c>
      <c r="E788" s="127"/>
    </row>
    <row r="789" spans="1:5" s="33" customFormat="1" ht="12.75">
      <c r="A789" s="47" t="s">
        <v>56</v>
      </c>
      <c r="B789" s="16" t="s">
        <v>484</v>
      </c>
      <c r="C789" s="19" t="s">
        <v>53</v>
      </c>
      <c r="D789" s="127">
        <f>D790</f>
        <v>383</v>
      </c>
      <c r="E789" s="127"/>
    </row>
    <row r="790" spans="1:5" s="33" customFormat="1" ht="12.75">
      <c r="A790" s="47" t="s">
        <v>103</v>
      </c>
      <c r="B790" s="16" t="s">
        <v>484</v>
      </c>
      <c r="C790" s="14" t="s">
        <v>104</v>
      </c>
      <c r="D790" s="93">
        <f>прил8!G117</f>
        <v>383</v>
      </c>
      <c r="E790" s="93"/>
    </row>
    <row r="791" spans="1:5" s="33" customFormat="1" ht="25.5">
      <c r="A791" s="22" t="s">
        <v>491</v>
      </c>
      <c r="B791" s="14" t="s">
        <v>490</v>
      </c>
      <c r="C791" s="14"/>
      <c r="D791" s="123">
        <f>D792</f>
        <v>250</v>
      </c>
      <c r="E791" s="123"/>
    </row>
    <row r="792" spans="1:5" s="33" customFormat="1" ht="25.5">
      <c r="A792" s="22" t="s">
        <v>727</v>
      </c>
      <c r="B792" s="14" t="s">
        <v>490</v>
      </c>
      <c r="C792" s="14" t="s">
        <v>52</v>
      </c>
      <c r="D792" s="123">
        <f>D793</f>
        <v>250</v>
      </c>
      <c r="E792" s="123"/>
    </row>
    <row r="793" spans="1:5" s="33" customFormat="1" ht="25.5">
      <c r="A793" s="22" t="s">
        <v>55</v>
      </c>
      <c r="B793" s="14" t="s">
        <v>490</v>
      </c>
      <c r="C793" s="14" t="s">
        <v>98</v>
      </c>
      <c r="D793" s="123">
        <f>прил8!G209</f>
        <v>250</v>
      </c>
      <c r="E793" s="123"/>
    </row>
    <row r="794" spans="1:5" s="33" customFormat="1" ht="12.75">
      <c r="A794" s="22" t="s">
        <v>544</v>
      </c>
      <c r="B794" s="14" t="s">
        <v>486</v>
      </c>
      <c r="C794" s="14"/>
      <c r="D794" s="123">
        <f>D795</f>
        <v>309</v>
      </c>
      <c r="E794" s="123"/>
    </row>
    <row r="795" spans="1:5" s="33" customFormat="1" ht="25.5">
      <c r="A795" s="22" t="s">
        <v>727</v>
      </c>
      <c r="B795" s="14" t="s">
        <v>486</v>
      </c>
      <c r="C795" s="14" t="s">
        <v>52</v>
      </c>
      <c r="D795" s="123">
        <f>D796</f>
        <v>309</v>
      </c>
      <c r="E795" s="123"/>
    </row>
    <row r="796" spans="1:5" s="33" customFormat="1" ht="25.5">
      <c r="A796" s="22" t="s">
        <v>55</v>
      </c>
      <c r="B796" s="14" t="s">
        <v>486</v>
      </c>
      <c r="C796" s="14" t="s">
        <v>98</v>
      </c>
      <c r="D796" s="123">
        <f>прил8!G212</f>
        <v>309</v>
      </c>
      <c r="E796" s="123"/>
    </row>
    <row r="797" spans="1:5" s="33" customFormat="1" ht="38.25">
      <c r="A797" s="7" t="s">
        <v>216</v>
      </c>
      <c r="B797" s="14" t="s">
        <v>487</v>
      </c>
      <c r="C797" s="14"/>
      <c r="D797" s="93">
        <f>D798</f>
        <v>126</v>
      </c>
      <c r="E797" s="93"/>
    </row>
    <row r="798" spans="1:5" s="33" customFormat="1" ht="25.5">
      <c r="A798" s="22" t="s">
        <v>489</v>
      </c>
      <c r="B798" s="14" t="s">
        <v>488</v>
      </c>
      <c r="C798" s="14"/>
      <c r="D798" s="123">
        <f>D799</f>
        <v>126</v>
      </c>
      <c r="E798" s="123"/>
    </row>
    <row r="799" spans="1:5" s="33" customFormat="1" ht="25.5">
      <c r="A799" s="22" t="s">
        <v>727</v>
      </c>
      <c r="B799" s="14" t="s">
        <v>488</v>
      </c>
      <c r="C799" s="14" t="s">
        <v>52</v>
      </c>
      <c r="D799" s="123">
        <f>D800</f>
        <v>126</v>
      </c>
      <c r="E799" s="123"/>
    </row>
    <row r="800" spans="1:5" s="33" customFormat="1" ht="25.5">
      <c r="A800" s="22" t="s">
        <v>55</v>
      </c>
      <c r="B800" s="14" t="s">
        <v>488</v>
      </c>
      <c r="C800" s="14" t="s">
        <v>98</v>
      </c>
      <c r="D800" s="123">
        <f>прил8!G216</f>
        <v>126</v>
      </c>
      <c r="E800" s="123"/>
    </row>
    <row r="801" spans="1:5" s="33" customFormat="1" ht="25.5">
      <c r="A801" s="22" t="s">
        <v>14</v>
      </c>
      <c r="B801" s="14" t="s">
        <v>492</v>
      </c>
      <c r="C801" s="14"/>
      <c r="D801" s="123">
        <f>D802+D806</f>
        <v>6315</v>
      </c>
      <c r="E801" s="123"/>
    </row>
    <row r="802" spans="1:5" s="33" customFormat="1" ht="38.25">
      <c r="A802" s="77" t="s">
        <v>525</v>
      </c>
      <c r="B802" s="14" t="s">
        <v>493</v>
      </c>
      <c r="C802" s="14"/>
      <c r="D802" s="123">
        <f>D803</f>
        <v>874</v>
      </c>
      <c r="E802" s="123"/>
    </row>
    <row r="803" spans="1:5" s="33" customFormat="1" ht="12.75">
      <c r="A803" s="22" t="s">
        <v>545</v>
      </c>
      <c r="B803" s="14" t="s">
        <v>494</v>
      </c>
      <c r="C803" s="14"/>
      <c r="D803" s="123">
        <f>D804</f>
        <v>874</v>
      </c>
      <c r="E803" s="123"/>
    </row>
    <row r="804" spans="1:5" s="33" customFormat="1" ht="25.5">
      <c r="A804" s="22" t="s">
        <v>727</v>
      </c>
      <c r="B804" s="14" t="s">
        <v>494</v>
      </c>
      <c r="C804" s="14" t="s">
        <v>52</v>
      </c>
      <c r="D804" s="123">
        <f>D805</f>
        <v>874</v>
      </c>
      <c r="E804" s="123"/>
    </row>
    <row r="805" spans="1:5" s="33" customFormat="1" ht="25.5">
      <c r="A805" s="22" t="s">
        <v>55</v>
      </c>
      <c r="B805" s="14" t="s">
        <v>494</v>
      </c>
      <c r="C805" s="14" t="s">
        <v>98</v>
      </c>
      <c r="D805" s="123">
        <f>прил8!G221</f>
        <v>874</v>
      </c>
      <c r="E805" s="123"/>
    </row>
    <row r="806" spans="1:5" s="33" customFormat="1" ht="38.25">
      <c r="A806" s="7" t="s">
        <v>249</v>
      </c>
      <c r="B806" s="14" t="s">
        <v>569</v>
      </c>
      <c r="C806" s="14"/>
      <c r="D806" s="123">
        <f>D807</f>
        <v>5441</v>
      </c>
      <c r="E806" s="123"/>
    </row>
    <row r="807" spans="1:5" s="33" customFormat="1" ht="25.5">
      <c r="A807" s="7" t="s">
        <v>300</v>
      </c>
      <c r="B807" s="14" t="s">
        <v>495</v>
      </c>
      <c r="C807" s="14"/>
      <c r="D807" s="123">
        <f>D808+D810+D812</f>
        <v>5441</v>
      </c>
      <c r="E807" s="123"/>
    </row>
    <row r="808" spans="1:5" s="33" customFormat="1" ht="38.25">
      <c r="A808" s="47" t="s">
        <v>50</v>
      </c>
      <c r="B808" s="14" t="s">
        <v>495</v>
      </c>
      <c r="C808" s="14" t="s">
        <v>49</v>
      </c>
      <c r="D808" s="123">
        <f>D809</f>
        <v>5101</v>
      </c>
      <c r="E808" s="123"/>
    </row>
    <row r="809" spans="1:5" s="33" customFormat="1" ht="12.75">
      <c r="A809" s="47" t="s">
        <v>33</v>
      </c>
      <c r="B809" s="14" t="s">
        <v>495</v>
      </c>
      <c r="C809" s="14" t="s">
        <v>113</v>
      </c>
      <c r="D809" s="123">
        <f>прил8!G225</f>
        <v>5101</v>
      </c>
      <c r="E809" s="123"/>
    </row>
    <row r="810" spans="1:5" s="33" customFormat="1" ht="25.5">
      <c r="A810" s="22" t="s">
        <v>727</v>
      </c>
      <c r="B810" s="14" t="s">
        <v>495</v>
      </c>
      <c r="C810" s="14" t="s">
        <v>52</v>
      </c>
      <c r="D810" s="123">
        <f>D811</f>
        <v>337</v>
      </c>
      <c r="E810" s="123"/>
    </row>
    <row r="811" spans="1:5" s="33" customFormat="1" ht="25.5">
      <c r="A811" s="47" t="s">
        <v>55</v>
      </c>
      <c r="B811" s="14" t="s">
        <v>495</v>
      </c>
      <c r="C811" s="14" t="s">
        <v>98</v>
      </c>
      <c r="D811" s="123">
        <f>прил8!G227</f>
        <v>337</v>
      </c>
      <c r="E811" s="123"/>
    </row>
    <row r="812" spans="1:5" s="33" customFormat="1" ht="12.75">
      <c r="A812" s="22" t="s">
        <v>56</v>
      </c>
      <c r="B812" s="14" t="s">
        <v>495</v>
      </c>
      <c r="C812" s="14" t="s">
        <v>53</v>
      </c>
      <c r="D812" s="123">
        <f>D813</f>
        <v>3</v>
      </c>
      <c r="E812" s="123"/>
    </row>
    <row r="813" spans="1:5" s="33" customFormat="1" ht="12.75">
      <c r="A813" s="22" t="s">
        <v>57</v>
      </c>
      <c r="B813" s="14" t="s">
        <v>495</v>
      </c>
      <c r="C813" s="14" t="s">
        <v>54</v>
      </c>
      <c r="D813" s="123">
        <f>прил8!G229</f>
        <v>3</v>
      </c>
      <c r="E813" s="123"/>
    </row>
    <row r="814" spans="1:5" s="33" customFormat="1" ht="25.5">
      <c r="A814" s="7" t="s">
        <v>180</v>
      </c>
      <c r="B814" s="14" t="s">
        <v>496</v>
      </c>
      <c r="C814" s="14"/>
      <c r="D814" s="93">
        <f>D815</f>
        <v>20</v>
      </c>
      <c r="E814" s="93"/>
    </row>
    <row r="815" spans="1:5" s="33" customFormat="1" ht="38.25">
      <c r="A815" s="7" t="s">
        <v>526</v>
      </c>
      <c r="B815" s="14" t="s">
        <v>497</v>
      </c>
      <c r="C815" s="14"/>
      <c r="D815" s="93">
        <f>D816</f>
        <v>20</v>
      </c>
      <c r="E815" s="93"/>
    </row>
    <row r="816" spans="1:5" s="33" customFormat="1" ht="25.5">
      <c r="A816" s="7" t="s">
        <v>181</v>
      </c>
      <c r="B816" s="14" t="s">
        <v>498</v>
      </c>
      <c r="C816" s="14"/>
      <c r="D816" s="93">
        <f>D817</f>
        <v>20</v>
      </c>
      <c r="E816" s="93"/>
    </row>
    <row r="817" spans="1:5" s="33" customFormat="1" ht="25.5">
      <c r="A817" s="22" t="s">
        <v>727</v>
      </c>
      <c r="B817" s="14" t="s">
        <v>498</v>
      </c>
      <c r="C817" s="14" t="s">
        <v>52</v>
      </c>
      <c r="D817" s="93">
        <f>D818</f>
        <v>20</v>
      </c>
      <c r="E817" s="93"/>
    </row>
    <row r="818" spans="1:5" s="33" customFormat="1" ht="25.5">
      <c r="A818" s="47" t="s">
        <v>55</v>
      </c>
      <c r="B818" s="14" t="s">
        <v>498</v>
      </c>
      <c r="C818" s="14" t="s">
        <v>98</v>
      </c>
      <c r="D818" s="93">
        <f>прил8!G251</f>
        <v>20</v>
      </c>
      <c r="E818" s="93"/>
    </row>
    <row r="819" spans="1:5" s="33" customFormat="1" ht="25.5">
      <c r="A819" s="47" t="s">
        <v>15</v>
      </c>
      <c r="B819" s="14" t="s">
        <v>499</v>
      </c>
      <c r="C819" s="14"/>
      <c r="D819" s="123">
        <f>D820</f>
        <v>1137</v>
      </c>
      <c r="E819" s="123"/>
    </row>
    <row r="820" spans="1:5" s="33" customFormat="1" ht="38.25">
      <c r="A820" s="47" t="s">
        <v>251</v>
      </c>
      <c r="B820" s="14" t="s">
        <v>500</v>
      </c>
      <c r="C820" s="14"/>
      <c r="D820" s="123">
        <f>D821</f>
        <v>1137</v>
      </c>
      <c r="E820" s="123"/>
    </row>
    <row r="821" spans="1:5" s="33" customFormat="1" ht="12.75">
      <c r="A821" s="47" t="s">
        <v>143</v>
      </c>
      <c r="B821" s="14" t="s">
        <v>501</v>
      </c>
      <c r="C821" s="14"/>
      <c r="D821" s="123">
        <f>D822</f>
        <v>1137</v>
      </c>
      <c r="E821" s="123"/>
    </row>
    <row r="822" spans="1:5" s="33" customFormat="1" ht="25.5">
      <c r="A822" s="22" t="s">
        <v>727</v>
      </c>
      <c r="B822" s="14" t="s">
        <v>501</v>
      </c>
      <c r="C822" s="14" t="s">
        <v>52</v>
      </c>
      <c r="D822" s="123">
        <f>D823</f>
        <v>1137</v>
      </c>
      <c r="E822" s="123"/>
    </row>
    <row r="823" spans="1:5" s="33" customFormat="1" ht="25.5">
      <c r="A823" s="47" t="s">
        <v>55</v>
      </c>
      <c r="B823" s="14" t="s">
        <v>501</v>
      </c>
      <c r="C823" s="14" t="s">
        <v>98</v>
      </c>
      <c r="D823" s="123">
        <f>прил8!G234</f>
        <v>1137</v>
      </c>
      <c r="E823" s="123"/>
    </row>
    <row r="824" spans="1:5" s="33" customFormat="1" ht="12.75">
      <c r="A824" s="28" t="s">
        <v>147</v>
      </c>
      <c r="B824" s="10"/>
      <c r="C824" s="10"/>
      <c r="D824" s="131">
        <f>D785+D768+D741+D722+D712+D683+D675+D656+D625+D620+D382+D340+D200+D160+D145+D60+D9</f>
        <v>2247795.7</v>
      </c>
      <c r="E824" s="131">
        <f>E785+E768+E741+E722+E712+E683+E675+E656+E625+E620+E382+E340+E200+E160+E145+E60+E9</f>
        <v>697971</v>
      </c>
    </row>
    <row r="825" spans="1:5" s="33" customFormat="1" ht="25.5">
      <c r="A825" s="13" t="s">
        <v>99</v>
      </c>
      <c r="B825" s="18" t="s">
        <v>502</v>
      </c>
      <c r="C825" s="18"/>
      <c r="D825" s="135">
        <f>D826+D831+D834</f>
        <v>10751</v>
      </c>
      <c r="E825" s="135"/>
    </row>
    <row r="826" spans="1:5" s="33" customFormat="1" ht="12.75">
      <c r="A826" s="7" t="s">
        <v>95</v>
      </c>
      <c r="B826" s="14" t="s">
        <v>503</v>
      </c>
      <c r="C826" s="18"/>
      <c r="D826" s="135">
        <f>D827+D829</f>
        <v>7458</v>
      </c>
      <c r="E826" s="135"/>
    </row>
    <row r="827" spans="1:5" s="33" customFormat="1" ht="38.25" customHeight="1">
      <c r="A827" s="22" t="s">
        <v>50</v>
      </c>
      <c r="B827" s="14" t="s">
        <v>503</v>
      </c>
      <c r="C827" s="19" t="s">
        <v>49</v>
      </c>
      <c r="D827" s="128">
        <f>D828</f>
        <v>6728</v>
      </c>
      <c r="E827" s="128"/>
    </row>
    <row r="828" spans="1:5" s="33" customFormat="1" ht="12.75">
      <c r="A828" s="22" t="s">
        <v>51</v>
      </c>
      <c r="B828" s="14" t="s">
        <v>503</v>
      </c>
      <c r="C828" s="19" t="s">
        <v>96</v>
      </c>
      <c r="D828" s="128">
        <f>прил8!G1034+прил8!G998</f>
        <v>6728</v>
      </c>
      <c r="E828" s="128"/>
    </row>
    <row r="829" spans="1:5" s="33" customFormat="1" ht="25.5">
      <c r="A829" s="22" t="s">
        <v>727</v>
      </c>
      <c r="B829" s="14" t="s">
        <v>503</v>
      </c>
      <c r="C829" s="19" t="s">
        <v>52</v>
      </c>
      <c r="D829" s="128">
        <f>D830</f>
        <v>730</v>
      </c>
      <c r="E829" s="128"/>
    </row>
    <row r="830" spans="1:5" s="33" customFormat="1" ht="25.5">
      <c r="A830" s="22" t="s">
        <v>55</v>
      </c>
      <c r="B830" s="14" t="s">
        <v>503</v>
      </c>
      <c r="C830" s="19" t="s">
        <v>98</v>
      </c>
      <c r="D830" s="128">
        <f>прил8!G1036+прил8!G1000</f>
        <v>730</v>
      </c>
      <c r="E830" s="128"/>
    </row>
    <row r="831" spans="1:5" s="33" customFormat="1" ht="12.75">
      <c r="A831" s="79" t="s">
        <v>94</v>
      </c>
      <c r="B831" s="14" t="s">
        <v>504</v>
      </c>
      <c r="C831" s="14"/>
      <c r="D831" s="123">
        <f>D832</f>
        <v>1930</v>
      </c>
      <c r="E831" s="123"/>
    </row>
    <row r="832" spans="1:5" s="33" customFormat="1" ht="39.75" customHeight="1">
      <c r="A832" s="22" t="s">
        <v>50</v>
      </c>
      <c r="B832" s="14" t="s">
        <v>504</v>
      </c>
      <c r="C832" s="14" t="s">
        <v>49</v>
      </c>
      <c r="D832" s="123">
        <f>D833</f>
        <v>1930</v>
      </c>
      <c r="E832" s="123"/>
    </row>
    <row r="833" spans="1:5" s="33" customFormat="1" ht="12.75">
      <c r="A833" s="22" t="s">
        <v>51</v>
      </c>
      <c r="B833" s="14" t="s">
        <v>504</v>
      </c>
      <c r="C833" s="14" t="s">
        <v>96</v>
      </c>
      <c r="D833" s="123">
        <f>прил8!G1010</f>
        <v>1930</v>
      </c>
      <c r="E833" s="123"/>
    </row>
    <row r="834" spans="1:5" s="33" customFormat="1" ht="25.5">
      <c r="A834" s="7" t="s">
        <v>24</v>
      </c>
      <c r="B834" s="16" t="s">
        <v>505</v>
      </c>
      <c r="C834" s="19"/>
      <c r="D834" s="128">
        <f>D835</f>
        <v>1363</v>
      </c>
      <c r="E834" s="128"/>
    </row>
    <row r="835" spans="1:5" s="33" customFormat="1" ht="39" customHeight="1">
      <c r="A835" s="22" t="s">
        <v>50</v>
      </c>
      <c r="B835" s="16" t="s">
        <v>505</v>
      </c>
      <c r="C835" s="19" t="s">
        <v>49</v>
      </c>
      <c r="D835" s="128">
        <f>D836</f>
        <v>1363</v>
      </c>
      <c r="E835" s="128"/>
    </row>
    <row r="836" spans="1:5" s="33" customFormat="1" ht="12.75">
      <c r="A836" s="22" t="s">
        <v>51</v>
      </c>
      <c r="B836" s="16" t="s">
        <v>505</v>
      </c>
      <c r="C836" s="19" t="s">
        <v>96</v>
      </c>
      <c r="D836" s="128">
        <f>прил8!G1003</f>
        <v>1363</v>
      </c>
      <c r="E836" s="128"/>
    </row>
    <row r="837" spans="1:5" ht="12.75">
      <c r="A837" s="13" t="s">
        <v>506</v>
      </c>
      <c r="B837" s="32" t="s">
        <v>507</v>
      </c>
      <c r="C837" s="27"/>
      <c r="D837" s="134">
        <f>D838+D847+D844+D841</f>
        <v>4528</v>
      </c>
      <c r="E837" s="134">
        <f>E847+E844</f>
        <v>2645</v>
      </c>
    </row>
    <row r="838" spans="1:5" s="66" customFormat="1" ht="12.75">
      <c r="A838" s="111" t="s">
        <v>107</v>
      </c>
      <c r="B838" s="14" t="s">
        <v>508</v>
      </c>
      <c r="C838" s="14"/>
      <c r="D838" s="93">
        <f>D839</f>
        <v>133</v>
      </c>
      <c r="E838" s="93"/>
    </row>
    <row r="839" spans="1:5" s="66" customFormat="1" ht="12.75">
      <c r="A839" s="84" t="s">
        <v>56</v>
      </c>
      <c r="B839" s="14" t="s">
        <v>508</v>
      </c>
      <c r="C839" s="14" t="s">
        <v>53</v>
      </c>
      <c r="D839" s="93">
        <f>D840</f>
        <v>133</v>
      </c>
      <c r="E839" s="93"/>
    </row>
    <row r="840" spans="1:5" s="66" customFormat="1" ht="12.75">
      <c r="A840" s="84" t="s">
        <v>57</v>
      </c>
      <c r="B840" s="14" t="s">
        <v>508</v>
      </c>
      <c r="C840" s="14" t="s">
        <v>54</v>
      </c>
      <c r="D840" s="93">
        <f>прил8!G187</f>
        <v>133</v>
      </c>
      <c r="E840" s="93"/>
    </row>
    <row r="841" spans="1:5" s="66" customFormat="1" ht="25.5">
      <c r="A841" s="89" t="s">
        <v>658</v>
      </c>
      <c r="B841" s="55" t="s">
        <v>659</v>
      </c>
      <c r="C841" s="55"/>
      <c r="D841" s="198">
        <f>D842</f>
        <v>1750</v>
      </c>
      <c r="E841" s="93"/>
    </row>
    <row r="842" spans="1:5" s="66" customFormat="1" ht="25.5">
      <c r="A842" s="89" t="s">
        <v>34</v>
      </c>
      <c r="B842" s="55" t="s">
        <v>659</v>
      </c>
      <c r="C842" s="55">
        <v>600</v>
      </c>
      <c r="D842" s="198">
        <f>D843</f>
        <v>1750</v>
      </c>
      <c r="E842" s="93"/>
    </row>
    <row r="843" spans="1:5" s="66" customFormat="1" ht="12.75">
      <c r="A843" s="89" t="s">
        <v>43</v>
      </c>
      <c r="B843" s="55" t="s">
        <v>659</v>
      </c>
      <c r="C843" s="55">
        <v>610</v>
      </c>
      <c r="D843" s="198">
        <f>прил8!G609+прил8!G751</f>
        <v>1750</v>
      </c>
      <c r="E843" s="93"/>
    </row>
    <row r="844" spans="1:5" s="66" customFormat="1" ht="25.5">
      <c r="A844" s="64" t="s">
        <v>677</v>
      </c>
      <c r="B844" s="14" t="s">
        <v>678</v>
      </c>
      <c r="C844" s="14"/>
      <c r="D844" s="93">
        <f>D845</f>
        <v>84</v>
      </c>
      <c r="E844" s="93">
        <f>E845</f>
        <v>84</v>
      </c>
    </row>
    <row r="845" spans="1:5" s="66" customFormat="1" ht="25.5">
      <c r="A845" s="22" t="s">
        <v>727</v>
      </c>
      <c r="B845" s="14" t="s">
        <v>678</v>
      </c>
      <c r="C845" s="14" t="s">
        <v>52</v>
      </c>
      <c r="D845" s="93">
        <f>D846</f>
        <v>84</v>
      </c>
      <c r="E845" s="93">
        <f>E846</f>
        <v>84</v>
      </c>
    </row>
    <row r="846" spans="1:5" s="66" customFormat="1" ht="25.5">
      <c r="A846" s="64" t="s">
        <v>55</v>
      </c>
      <c r="B846" s="14" t="s">
        <v>678</v>
      </c>
      <c r="C846" s="14" t="s">
        <v>98</v>
      </c>
      <c r="D846" s="93">
        <f>прил8!G190</f>
        <v>84</v>
      </c>
      <c r="E846" s="93">
        <f>D846</f>
        <v>84</v>
      </c>
    </row>
    <row r="847" spans="1:5" s="66" customFormat="1" ht="12.75">
      <c r="A847" s="22" t="s">
        <v>628</v>
      </c>
      <c r="B847" s="14" t="s">
        <v>627</v>
      </c>
      <c r="C847" s="14"/>
      <c r="D847" s="93">
        <f>D848</f>
        <v>2561</v>
      </c>
      <c r="E847" s="93">
        <f>E848</f>
        <v>2561</v>
      </c>
    </row>
    <row r="848" spans="1:5" s="66" customFormat="1" ht="25.5">
      <c r="A848" s="22" t="s">
        <v>727</v>
      </c>
      <c r="B848" s="14" t="s">
        <v>627</v>
      </c>
      <c r="C848" s="14" t="s">
        <v>52</v>
      </c>
      <c r="D848" s="93">
        <f>D849</f>
        <v>2561</v>
      </c>
      <c r="E848" s="93">
        <f>E849</f>
        <v>2561</v>
      </c>
    </row>
    <row r="849" spans="1:5" s="66" customFormat="1" ht="25.5">
      <c r="A849" s="64" t="s">
        <v>55</v>
      </c>
      <c r="B849" s="14" t="s">
        <v>627</v>
      </c>
      <c r="C849" s="14" t="s">
        <v>98</v>
      </c>
      <c r="D849" s="93">
        <f>прил8!G193</f>
        <v>2561</v>
      </c>
      <c r="E849" s="93">
        <f>D849</f>
        <v>2561</v>
      </c>
    </row>
    <row r="850" spans="1:5" ht="12.75">
      <c r="A850" s="162" t="s">
        <v>153</v>
      </c>
      <c r="B850" s="186"/>
      <c r="C850" s="20"/>
      <c r="D850" s="131">
        <f>D837+D825</f>
        <v>15279</v>
      </c>
      <c r="E850" s="131">
        <f>E837+E825</f>
        <v>2645</v>
      </c>
    </row>
    <row r="851" spans="1:5" ht="12.75">
      <c r="A851" s="28" t="s">
        <v>148</v>
      </c>
      <c r="B851" s="187"/>
      <c r="C851" s="10"/>
      <c r="D851" s="131">
        <f>D850+D824</f>
        <v>2263074.7</v>
      </c>
      <c r="E851" s="131">
        <f>E850+E824</f>
        <v>700616</v>
      </c>
    </row>
    <row r="852" ht="12.75">
      <c r="E852" s="136"/>
    </row>
    <row r="853" ht="12.75">
      <c r="E853" s="136"/>
    </row>
    <row r="855" ht="12.75">
      <c r="E855" s="136"/>
    </row>
  </sheetData>
  <sheetProtection/>
  <mergeCells count="4">
    <mergeCell ref="B3:D3"/>
    <mergeCell ref="D6:E6"/>
    <mergeCell ref="A4:E4"/>
    <mergeCell ref="B1:D1"/>
  </mergeCells>
  <printOptions/>
  <pageMargins left="0.4330708661417323" right="0.2362204724409449" top="0.3937007874015748" bottom="0.2362204724409449" header="0.07874015748031496" footer="0.2362204724409449"/>
  <pageSetup fitToHeight="2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Валькова АБ</cp:lastModifiedBy>
  <cp:lastPrinted>2016-10-12T07:32:54Z</cp:lastPrinted>
  <dcterms:created xsi:type="dcterms:W3CDTF">1996-10-08T23:32:33Z</dcterms:created>
  <dcterms:modified xsi:type="dcterms:W3CDTF">2016-10-12T07:36:00Z</dcterms:modified>
  <cp:category/>
  <cp:version/>
  <cp:contentType/>
  <cp:contentStatus/>
</cp:coreProperties>
</file>